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rcracuk-my.sharepoint.com/personal/dastmp_rcr_ac_uk/Documents/Power BI/Census reports and data checks/2022 census data/"/>
    </mc:Choice>
  </mc:AlternateContent>
  <xr:revisionPtr revIDLastSave="0" documentId="8_{6ECCCE6C-EAF9-42AD-A726-75A458F8A8DC}" xr6:coauthVersionLast="47" xr6:coauthVersionMax="47" xr10:uidLastSave="{00000000-0000-0000-0000-000000000000}"/>
  <bookViews>
    <workbookView xWindow="-28920" yWindow="1320" windowWidth="29040" windowHeight="15840" xr2:uid="{C970605F-CD8E-47D6-BEE7-02CE71FF1911}"/>
  </bookViews>
  <sheets>
    <sheet name="UK National CR data 2022" sheetId="1" r:id="rId1"/>
    <sheet name="UK Regions" sheetId="2" r:id="rId2"/>
    <sheet name="Census methodology" sheetId="5" r:id="rId3"/>
    <sheet name="Trusts HBs and regions" sheetId="7" r:id="rId4"/>
  </sheets>
  <definedNames>
    <definedName name="_xlnm._FilterDatabase" localSheetId="3" hidden="1">'Trusts HBs and regions'!$A$1:$D$186</definedName>
    <definedName name="_ftn1" localSheetId="2">'Census methodology'!$A$53</definedName>
    <definedName name="_ftn2" localSheetId="2">'Census methodology'!$A$54</definedName>
    <definedName name="_ftnref3" localSheetId="2">'Census methodology'!$A$45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8" i="2" l="1"/>
  <c r="P48" i="2"/>
  <c r="O48" i="2"/>
  <c r="N48" i="2"/>
  <c r="M48" i="2"/>
  <c r="L48" i="2"/>
  <c r="K48" i="2"/>
  <c r="J48" i="2"/>
  <c r="I48" i="2"/>
  <c r="H48" i="2"/>
  <c r="G48" i="2"/>
  <c r="F48" i="2"/>
  <c r="E48" i="2"/>
  <c r="D48" i="2"/>
  <c r="C48" i="2"/>
  <c r="C48" i="1"/>
  <c r="G87" i="1" l="1"/>
  <c r="F47" i="1" l="1"/>
  <c r="E47" i="1"/>
  <c r="D47" i="1"/>
  <c r="C47" i="1"/>
  <c r="Q88" i="2" l="1"/>
  <c r="P88" i="2"/>
  <c r="O88" i="2"/>
  <c r="N88" i="2"/>
  <c r="M88" i="2"/>
  <c r="L88" i="2"/>
  <c r="K88" i="2"/>
  <c r="J88" i="2"/>
  <c r="I88" i="2"/>
  <c r="H88" i="2"/>
  <c r="G88" i="2"/>
  <c r="F88" i="2"/>
  <c r="E88" i="2"/>
  <c r="D88" i="2"/>
  <c r="C88" i="2"/>
  <c r="Q43" i="2" l="1"/>
  <c r="P43" i="2"/>
  <c r="O43" i="2"/>
  <c r="N43" i="2"/>
  <c r="M43" i="2"/>
  <c r="L43" i="2"/>
  <c r="K43" i="2"/>
  <c r="J43" i="2"/>
  <c r="I43" i="2"/>
  <c r="H43" i="2"/>
  <c r="G43" i="2"/>
  <c r="F43" i="2"/>
  <c r="E43" i="2"/>
  <c r="D43" i="2"/>
  <c r="C43" i="2"/>
  <c r="K84" i="2" l="1"/>
  <c r="J84" i="2"/>
  <c r="I84" i="2"/>
  <c r="H84" i="2"/>
  <c r="G84" i="2"/>
  <c r="F84" i="2"/>
  <c r="E84" i="2"/>
  <c r="D84" i="2"/>
  <c r="C84" i="2"/>
  <c r="K82" i="2"/>
  <c r="J82" i="2"/>
  <c r="I82" i="2"/>
  <c r="H82" i="2"/>
  <c r="G82" i="2"/>
  <c r="F82" i="2"/>
  <c r="E82" i="2"/>
  <c r="D82" i="2"/>
  <c r="K81" i="2"/>
  <c r="J81" i="2"/>
  <c r="I81" i="2"/>
  <c r="H81" i="2"/>
  <c r="G81" i="2"/>
  <c r="F81" i="2"/>
  <c r="E81" i="2"/>
  <c r="D81" i="2"/>
  <c r="K80" i="2"/>
  <c r="J80" i="2"/>
  <c r="I80" i="2"/>
  <c r="H80" i="2"/>
  <c r="H83" i="2" s="1"/>
  <c r="H85" i="2" s="1"/>
  <c r="H86" i="2" s="1"/>
  <c r="H67" i="2" s="1"/>
  <c r="G80" i="2"/>
  <c r="F80" i="2"/>
  <c r="E80" i="2"/>
  <c r="D80" i="2"/>
  <c r="D83" i="2" s="1"/>
  <c r="C82" i="2"/>
  <c r="C81" i="2"/>
  <c r="C80" i="2"/>
  <c r="G46" i="1"/>
  <c r="C43" i="1"/>
  <c r="G88" i="1"/>
  <c r="F88" i="1"/>
  <c r="E88" i="1"/>
  <c r="D88" i="1"/>
  <c r="C88" i="1"/>
  <c r="D85" i="2" l="1"/>
  <c r="D86" i="2" s="1"/>
  <c r="D67" i="2" s="1"/>
  <c r="E83" i="2"/>
  <c r="E85" i="2" s="1"/>
  <c r="E86" i="2" s="1"/>
  <c r="E67" i="2" s="1"/>
  <c r="C83" i="2"/>
  <c r="I83" i="2"/>
  <c r="I85" i="2" s="1"/>
  <c r="I86" i="2" s="1"/>
  <c r="I67" i="2" s="1"/>
  <c r="J83" i="2"/>
  <c r="J85" i="2" s="1"/>
  <c r="J86" i="2" s="1"/>
  <c r="J67" i="2" s="1"/>
  <c r="G83" i="2"/>
  <c r="G85" i="2" s="1"/>
  <c r="G86" i="2" s="1"/>
  <c r="G67" i="2" s="1"/>
  <c r="K83" i="2"/>
  <c r="K85" i="2" s="1"/>
  <c r="K86" i="2" s="1"/>
  <c r="K67" i="2" s="1"/>
  <c r="F83" i="2"/>
  <c r="F85" i="2" s="1"/>
  <c r="F86" i="2" s="1"/>
  <c r="F67" i="2" s="1"/>
  <c r="G65" i="1"/>
  <c r="F43" i="1" l="1"/>
  <c r="E43" i="1"/>
  <c r="D43" i="1"/>
  <c r="Q70" i="2" l="1"/>
  <c r="P70" i="2"/>
  <c r="O70" i="2"/>
  <c r="N70" i="2"/>
  <c r="M70" i="2"/>
  <c r="L70" i="2"/>
  <c r="K70" i="2"/>
  <c r="J70" i="2"/>
  <c r="I70" i="2"/>
  <c r="H70" i="2"/>
  <c r="G70" i="2"/>
  <c r="F70" i="2"/>
  <c r="E70" i="2"/>
  <c r="D70" i="2"/>
  <c r="C70" i="2"/>
  <c r="K68" i="2"/>
  <c r="J68" i="2"/>
  <c r="I68" i="2"/>
  <c r="H68" i="2"/>
  <c r="G68" i="2"/>
  <c r="F68" i="2"/>
  <c r="E68" i="2"/>
  <c r="D68" i="2"/>
  <c r="Q66" i="2"/>
  <c r="P66" i="2"/>
  <c r="O66" i="2"/>
  <c r="N66" i="2"/>
  <c r="M66" i="2"/>
  <c r="L66" i="2"/>
  <c r="K66" i="2"/>
  <c r="J66" i="2"/>
  <c r="I66" i="2"/>
  <c r="H66" i="2"/>
  <c r="G66" i="2"/>
  <c r="F66" i="2"/>
  <c r="E66" i="2"/>
  <c r="D66" i="2"/>
  <c r="C66" i="2"/>
  <c r="Q56" i="2"/>
  <c r="P56" i="2"/>
  <c r="O56" i="2"/>
  <c r="N56" i="2"/>
  <c r="M56" i="2"/>
  <c r="L56" i="2"/>
  <c r="K56" i="2"/>
  <c r="J56" i="2"/>
  <c r="I56" i="2"/>
  <c r="H56" i="2"/>
  <c r="G56" i="2"/>
  <c r="F56" i="2"/>
  <c r="E56" i="2"/>
  <c r="D56" i="2"/>
  <c r="C56" i="2"/>
  <c r="Q55" i="2"/>
  <c r="P55" i="2"/>
  <c r="O55" i="2"/>
  <c r="N55" i="2"/>
  <c r="M55" i="2"/>
  <c r="L55" i="2"/>
  <c r="K55" i="2"/>
  <c r="J55" i="2"/>
  <c r="I55" i="2"/>
  <c r="H55" i="2"/>
  <c r="G55" i="2"/>
  <c r="F55" i="2"/>
  <c r="E55" i="2"/>
  <c r="D55" i="2"/>
  <c r="C55" i="2"/>
  <c r="Q54" i="2"/>
  <c r="Q72" i="2" s="1"/>
  <c r="P54" i="2"/>
  <c r="P72" i="2" s="1"/>
  <c r="O54" i="2"/>
  <c r="O72" i="2" s="1"/>
  <c r="N54" i="2"/>
  <c r="N72" i="2" s="1"/>
  <c r="M54" i="2"/>
  <c r="M72" i="2" s="1"/>
  <c r="L54" i="2"/>
  <c r="L72" i="2" s="1"/>
  <c r="K54" i="2"/>
  <c r="K72" i="2" s="1"/>
  <c r="J54" i="2"/>
  <c r="J72" i="2" s="1"/>
  <c r="I54" i="2"/>
  <c r="I72" i="2" s="1"/>
  <c r="H54" i="2"/>
  <c r="H72" i="2" s="1"/>
  <c r="G54" i="2"/>
  <c r="G72" i="2" s="1"/>
  <c r="F54" i="2"/>
  <c r="F72" i="2" s="1"/>
  <c r="E54" i="2"/>
  <c r="E72" i="2" s="1"/>
  <c r="D54" i="2"/>
  <c r="D72" i="2" s="1"/>
  <c r="C54" i="2"/>
  <c r="C72" i="2" s="1"/>
  <c r="Q47" i="2"/>
  <c r="P47" i="2"/>
  <c r="O47" i="2"/>
  <c r="N47" i="2"/>
  <c r="M47" i="2"/>
  <c r="L47" i="2"/>
  <c r="K47" i="2"/>
  <c r="J47" i="2"/>
  <c r="I47" i="2"/>
  <c r="H47" i="2"/>
  <c r="G47" i="2"/>
  <c r="F47" i="2"/>
  <c r="E47" i="2"/>
  <c r="D47" i="2"/>
  <c r="C47" i="2"/>
  <c r="Q33" i="2"/>
  <c r="P33" i="2"/>
  <c r="O33" i="2"/>
  <c r="N33" i="2"/>
  <c r="M33" i="2"/>
  <c r="L33" i="2"/>
  <c r="K33" i="2"/>
  <c r="J33" i="2"/>
  <c r="I33" i="2"/>
  <c r="H33" i="2"/>
  <c r="G33" i="2"/>
  <c r="F33" i="2"/>
  <c r="E33" i="2"/>
  <c r="D33" i="2"/>
  <c r="C33" i="2"/>
  <c r="Q23" i="2"/>
  <c r="P23" i="2"/>
  <c r="O23" i="2"/>
  <c r="N23" i="2"/>
  <c r="M23" i="2"/>
  <c r="L23" i="2"/>
  <c r="K23" i="2"/>
  <c r="J23" i="2"/>
  <c r="I23" i="2"/>
  <c r="H23" i="2"/>
  <c r="G23" i="2"/>
  <c r="F23" i="2"/>
  <c r="E23" i="2"/>
  <c r="D23" i="2"/>
  <c r="C23" i="2"/>
  <c r="Q22" i="2"/>
  <c r="P22" i="2"/>
  <c r="O22" i="2"/>
  <c r="N22" i="2"/>
  <c r="M22" i="2"/>
  <c r="L22" i="2"/>
  <c r="K22" i="2"/>
  <c r="J22" i="2"/>
  <c r="I22" i="2"/>
  <c r="H22" i="2"/>
  <c r="G22" i="2"/>
  <c r="F22" i="2"/>
  <c r="E22" i="2"/>
  <c r="D22" i="2"/>
  <c r="C22" i="2"/>
  <c r="Q19" i="2"/>
  <c r="P19" i="2"/>
  <c r="O19" i="2"/>
  <c r="N19" i="2"/>
  <c r="M19" i="2"/>
  <c r="L19" i="2"/>
  <c r="K19" i="2"/>
  <c r="J19" i="2"/>
  <c r="I19" i="2"/>
  <c r="H19" i="2"/>
  <c r="G19" i="2"/>
  <c r="F19" i="2"/>
  <c r="E19" i="2"/>
  <c r="D19" i="2"/>
  <c r="C19" i="2"/>
  <c r="C85" i="2" s="1"/>
  <c r="C86" i="2" s="1"/>
  <c r="C67" i="2" s="1"/>
  <c r="C68" i="2" s="1"/>
  <c r="Q16" i="2"/>
  <c r="P16" i="2"/>
  <c r="O16" i="2"/>
  <c r="N16" i="2"/>
  <c r="M16" i="2"/>
  <c r="L16" i="2"/>
  <c r="K16" i="2"/>
  <c r="J16" i="2"/>
  <c r="I16" i="2"/>
  <c r="H16" i="2"/>
  <c r="G16" i="2"/>
  <c r="F16" i="2"/>
  <c r="E16" i="2"/>
  <c r="D16" i="2"/>
  <c r="C16" i="2"/>
  <c r="C81" i="1"/>
  <c r="C80" i="1"/>
  <c r="C82" i="1"/>
  <c r="F54" i="1"/>
  <c r="E54" i="1"/>
  <c r="D54" i="1"/>
  <c r="G53" i="1"/>
  <c r="I53" i="1" s="1"/>
  <c r="G52" i="1"/>
  <c r="I52" i="1" s="1"/>
  <c r="C54" i="1"/>
  <c r="G51" i="1"/>
  <c r="I51" i="1" s="1"/>
  <c r="I88" i="1"/>
  <c r="I87" i="1"/>
  <c r="I65" i="1"/>
  <c r="I46" i="1"/>
  <c r="I42" i="1"/>
  <c r="I41" i="1"/>
  <c r="I39" i="1"/>
  <c r="I38" i="1"/>
  <c r="I34" i="1"/>
  <c r="I29" i="1"/>
  <c r="I28" i="1"/>
  <c r="I27" i="1"/>
  <c r="I26" i="1"/>
  <c r="I11" i="1"/>
  <c r="I10" i="1"/>
  <c r="I9" i="1"/>
  <c r="G18" i="1"/>
  <c r="I18" i="1" s="1"/>
  <c r="G17" i="1"/>
  <c r="G14" i="1"/>
  <c r="I14" i="1" s="1"/>
  <c r="D74" i="2" l="1"/>
  <c r="E74" i="2"/>
  <c r="H74" i="2"/>
  <c r="H75" i="2" s="1"/>
  <c r="C74" i="2"/>
  <c r="F74" i="2"/>
  <c r="G74" i="2"/>
  <c r="G75" i="2" s="1"/>
  <c r="I74" i="2"/>
  <c r="I75" i="2" s="1"/>
  <c r="J74" i="2"/>
  <c r="J75" i="2" s="1"/>
  <c r="K74" i="2"/>
  <c r="K75" i="2" s="1"/>
  <c r="G54" i="1"/>
  <c r="I54" i="1" s="1"/>
  <c r="I17" i="1"/>
  <c r="G43" i="1"/>
  <c r="I43" i="1" s="1"/>
  <c r="D75" i="2"/>
  <c r="E75" i="2"/>
  <c r="C75" i="2"/>
  <c r="F75" i="2"/>
  <c r="L74" i="2"/>
  <c r="L75" i="2" s="1"/>
  <c r="M74" i="2"/>
  <c r="M75" i="2" s="1"/>
  <c r="N74" i="2"/>
  <c r="N75" i="2" s="1"/>
  <c r="O74" i="2"/>
  <c r="O75" i="2" s="1"/>
  <c r="P74" i="2"/>
  <c r="P75" i="2" s="1"/>
  <c r="Q74" i="2"/>
  <c r="Q75" i="2" s="1"/>
  <c r="G7" i="1"/>
  <c r="I7" i="1" s="1"/>
  <c r="C84" i="1"/>
  <c r="C83" i="1"/>
  <c r="F70" i="1"/>
  <c r="E70" i="1"/>
  <c r="D70" i="1"/>
  <c r="C70" i="1"/>
  <c r="G66" i="1"/>
  <c r="I66" i="1" s="1"/>
  <c r="F66" i="1"/>
  <c r="E66" i="1"/>
  <c r="D66" i="1"/>
  <c r="C66" i="1"/>
  <c r="F56" i="1"/>
  <c r="E56" i="1"/>
  <c r="D56" i="1"/>
  <c r="C56" i="1"/>
  <c r="F55" i="1"/>
  <c r="E55" i="1"/>
  <c r="D55" i="1"/>
  <c r="C55" i="1"/>
  <c r="F72" i="1"/>
  <c r="E72" i="1"/>
  <c r="D72" i="1"/>
  <c r="C72" i="1"/>
  <c r="G56" i="1"/>
  <c r="I56" i="1" s="1"/>
  <c r="F48" i="1"/>
  <c r="E48" i="1"/>
  <c r="D48" i="1"/>
  <c r="G48" i="1"/>
  <c r="I48" i="1" s="1"/>
  <c r="F40" i="1"/>
  <c r="E40" i="1"/>
  <c r="D40" i="1"/>
  <c r="C40" i="1"/>
  <c r="G35" i="1"/>
  <c r="I35" i="1" s="1"/>
  <c r="F35" i="1"/>
  <c r="E35" i="1"/>
  <c r="D35" i="1"/>
  <c r="C35" i="1"/>
  <c r="F33" i="1"/>
  <c r="E33" i="1"/>
  <c r="D33" i="1"/>
  <c r="C33" i="1"/>
  <c r="G32" i="1"/>
  <c r="F23" i="1"/>
  <c r="E23" i="1"/>
  <c r="D23" i="1"/>
  <c r="C23" i="1"/>
  <c r="F22" i="1"/>
  <c r="E22" i="1"/>
  <c r="D22" i="1"/>
  <c r="C22" i="1"/>
  <c r="G21" i="1"/>
  <c r="G47" i="1" s="1"/>
  <c r="G20" i="1"/>
  <c r="I20" i="1" s="1"/>
  <c r="G19" i="1"/>
  <c r="I19" i="1" s="1"/>
  <c r="F19" i="1"/>
  <c r="E19" i="1"/>
  <c r="D19" i="1"/>
  <c r="C19" i="1"/>
  <c r="F16" i="1"/>
  <c r="E16" i="1"/>
  <c r="D16" i="1"/>
  <c r="C16" i="1"/>
  <c r="G15" i="1"/>
  <c r="G33" i="1" l="1"/>
  <c r="I33" i="1" s="1"/>
  <c r="G16" i="1"/>
  <c r="I16" i="1" s="1"/>
  <c r="I15" i="1"/>
  <c r="G40" i="1"/>
  <c r="I40" i="1" s="1"/>
  <c r="I21" i="1"/>
  <c r="G72" i="1"/>
  <c r="I72" i="1" s="1"/>
  <c r="C85" i="1"/>
  <c r="C86" i="1" s="1"/>
  <c r="C67" i="1" s="1"/>
  <c r="G67" i="1" s="1"/>
  <c r="G22" i="1"/>
  <c r="I22" i="1" s="1"/>
  <c r="G70" i="1"/>
  <c r="I70" i="1" s="1"/>
  <c r="I47" i="1"/>
  <c r="G23" i="1"/>
  <c r="I23" i="1" s="1"/>
  <c r="G55" i="1"/>
  <c r="I55" i="1" s="1"/>
  <c r="I67" i="1" l="1"/>
  <c r="C68" i="1"/>
  <c r="C74" i="1" s="1"/>
  <c r="C75" i="1" s="1"/>
  <c r="G68" i="1"/>
  <c r="D67" i="1"/>
  <c r="D68" i="1" s="1"/>
  <c r="D74" i="1" s="1"/>
  <c r="D75" i="1" s="1"/>
  <c r="F67" i="1"/>
  <c r="F68" i="1" s="1"/>
  <c r="F74" i="1" s="1"/>
  <c r="F75" i="1" s="1"/>
  <c r="E67" i="1"/>
  <c r="E68" i="1" s="1"/>
  <c r="E74" i="1" s="1"/>
  <c r="E75" i="1" s="1"/>
  <c r="G74" i="1" l="1"/>
  <c r="I68" i="1"/>
  <c r="G75" i="1" l="1"/>
  <c r="I75" i="1" s="1"/>
  <c r="I74" i="1"/>
</calcChain>
</file>

<file path=xl/sharedStrings.xml><?xml version="1.0" encoding="utf-8"?>
<sst xmlns="http://schemas.openxmlformats.org/spreadsheetml/2006/main" count="930" uniqueCount="354">
  <si>
    <t>RCR Clinical radiology census data 2022</t>
  </si>
  <si>
    <r>
      <t xml:space="preserve">For queries, please contact: </t>
    </r>
    <r>
      <rPr>
        <b/>
        <sz val="10"/>
        <color theme="1"/>
        <rFont val="Arial"/>
        <family val="2"/>
      </rPr>
      <t>census@rcr.ac.uk</t>
    </r>
  </si>
  <si>
    <t>Above aveage values</t>
  </si>
  <si>
    <t>Below average values</t>
  </si>
  <si>
    <t>Negative growth</t>
  </si>
  <si>
    <t>Consultant clinical radiologists (CR consultants), September 2022</t>
  </si>
  <si>
    <t>England</t>
  </si>
  <si>
    <t>Northern Ireland</t>
  </si>
  <si>
    <t>Scotland</t>
  </si>
  <si>
    <t>Wales</t>
  </si>
  <si>
    <t>UK</t>
  </si>
  <si>
    <t>2021 UK total</t>
  </si>
  <si>
    <t>Change: 2021 to 2022</t>
  </si>
  <si>
    <t>Number of trusts/health boards (included in census)</t>
  </si>
  <si>
    <t>Radiology services overview</t>
  </si>
  <si>
    <t>Clinical directors who think there are insufficient radiologists to deliver safe and effective patient care %</t>
  </si>
  <si>
    <t>Trusts/health boards with inadequate IR provision %</t>
  </si>
  <si>
    <t>Trusts/health boards leaving reports unreported or auto-reported %</t>
  </si>
  <si>
    <t>Workforce overview</t>
  </si>
  <si>
    <t>CR consultants (headcount)</t>
  </si>
  <si>
    <t>of which, locum (headcount)</t>
  </si>
  <si>
    <t>Locums as % of workforce</t>
  </si>
  <si>
    <t>CR consultants (WTE)</t>
  </si>
  <si>
    <t xml:space="preserve">     of which, interventional radiology (IR) consultants (WTE)</t>
  </si>
  <si>
    <t>IR consultants as % of total CR workforce</t>
  </si>
  <si>
    <t>SAS-grade doctors (headcount)</t>
  </si>
  <si>
    <t>Trainees (headcount) as of 31 Dec 2022</t>
  </si>
  <si>
    <t>Trainees as % of radiology workforce (consultants + trainees)</t>
  </si>
  <si>
    <r>
      <rPr>
        <b/>
        <sz val="10"/>
        <rFont val="Arial"/>
        <family val="2"/>
      </rPr>
      <t>Total headcount</t>
    </r>
    <r>
      <rPr>
        <sz val="10"/>
        <rFont val="Arial"/>
        <family val="2"/>
      </rPr>
      <t xml:space="preserve"> (consultants, SAS-grade and CR specialty trainees)</t>
    </r>
  </si>
  <si>
    <t>Working patterns</t>
  </si>
  <si>
    <t>CR consultants and SAS-grade doctors with home-reporting capability %</t>
  </si>
  <si>
    <t>Reporting sessions undertaken remotely %</t>
  </si>
  <si>
    <t>Time allocated to leadership activities in Clinical Director and Clinical Lead job plans - minutes (average) per CR consultant (or SAS-grade doctor)</t>
  </si>
  <si>
    <t>Average Supporting Professional Activities (SPAs) -  FT CR consultants</t>
  </si>
  <si>
    <t>Vacancies and LTFT working - CR consultants</t>
  </si>
  <si>
    <t>Vacancies (WTE)</t>
  </si>
  <si>
    <t>Vacancy rate %</t>
  </si>
  <si>
    <t>Vacancies unfilled for a year or more %</t>
  </si>
  <si>
    <t>Workforce loss due to less than full-time (LTFT) working %</t>
  </si>
  <si>
    <t>Workforce growth</t>
  </si>
  <si>
    <t>CR consultants (WTE) annual workforce growth % past year</t>
  </si>
  <si>
    <t>CR consultants (WTE) annual workforce growth % (average - past five years)</t>
  </si>
  <si>
    <t>CR specialty trainees (headcount) annual workforce growth % (average - past five years)</t>
  </si>
  <si>
    <t>CR consultants (WTE) forecast to retire within five years %</t>
  </si>
  <si>
    <t>Forecast CR consultants (WTE), 2027</t>
  </si>
  <si>
    <t>CR consultants (WTE) forecast annual growth % - next five years (to 2027)</t>
  </si>
  <si>
    <t>Workforce per population</t>
  </si>
  <si>
    <t>Population</t>
  </si>
  <si>
    <t>Radiologists (WTE) per 100,000 population (includes CR consultants, SAS-grade doctors and trainees)</t>
  </si>
  <si>
    <t>IR consultants (WTE) per million population</t>
  </si>
  <si>
    <t>Radiology expenditure (financial year 21/22)</t>
  </si>
  <si>
    <t>Outsourcing to independent sector</t>
  </si>
  <si>
    <t>Insourcing (additional payments to contracted radiologists)</t>
  </si>
  <si>
    <t>Ad hoc locums (for excess reporting)</t>
  </si>
  <si>
    <t>Total expenditure</t>
  </si>
  <si>
    <t>Outsourcing expenditure per head of population</t>
  </si>
  <si>
    <t>Insourcing expenditure per CR consultant (WTE)</t>
  </si>
  <si>
    <t>RCR Clinical radiology census data 2022 - Workforce shortfall estimates</t>
  </si>
  <si>
    <t>Consultant clinical radiologists (CR consultants), October 2022</t>
  </si>
  <si>
    <t>Workforce shortfall estimates - CR consultants</t>
  </si>
  <si>
    <t>Estimate A (based in imaging volumes and IR provision)</t>
  </si>
  <si>
    <t>IR consultant workforce shortfall 
(based on 6 IRs per trust. Excludes trusts with formal daytime and out-of-hours network transfer arrangements)</t>
  </si>
  <si>
    <t>IR workforce shortfall %</t>
  </si>
  <si>
    <r>
      <t xml:space="preserve">Diganostic CR consultant shortfall
</t>
    </r>
    <r>
      <rPr>
        <i/>
        <sz val="9"/>
        <rFont val="Arial"/>
        <family val="2"/>
      </rPr>
      <t>(based on volumes of imaging examinations)</t>
    </r>
  </si>
  <si>
    <r>
      <t xml:space="preserve">Total CR consultant shortfall </t>
    </r>
    <r>
      <rPr>
        <i/>
        <sz val="9"/>
        <rFont val="Arial"/>
        <family val="2"/>
      </rPr>
      <t>(sum of above)</t>
    </r>
  </si>
  <si>
    <t>Estimate B (based on population size)</t>
  </si>
  <si>
    <t>The number of additional CR consultants required for 12.8 radiologists per 100,000 population (OECD historic average)</t>
  </si>
  <si>
    <t>Estimate C (based on radiology expenditure)</t>
  </si>
  <si>
    <t>Number of full-time CR consultants salaries that could be funded by radiology expenditure in FY21/22 (insourcing, outsourcing and ad-hoc locums)</t>
  </si>
  <si>
    <r>
      <t xml:space="preserve">Overall estimated shortfall
</t>
    </r>
    <r>
      <rPr>
        <sz val="10"/>
        <rFont val="Arial"/>
        <family val="2"/>
      </rPr>
      <t>(average of estimates A,B and C)</t>
    </r>
  </si>
  <si>
    <t>CR consultant workforce shortfall (WTE)</t>
  </si>
  <si>
    <t>CR consultant workforce shortfall %</t>
  </si>
  <si>
    <t>Salary</t>
  </si>
  <si>
    <t>CT</t>
  </si>
  <si>
    <t>MRI</t>
  </si>
  <si>
    <t>X-ray</t>
  </si>
  <si>
    <t>cthours</t>
  </si>
  <si>
    <t>mrihours</t>
  </si>
  <si>
    <t>xray hours</t>
  </si>
  <si>
    <t>total hours</t>
  </si>
  <si>
    <t>consultants available hours</t>
  </si>
  <si>
    <t>Gap (hours)</t>
  </si>
  <si>
    <t>Gap (consultants)</t>
  </si>
  <si>
    <t>2027 Forecast CR consultant workforce shortfall (WTE)</t>
  </si>
  <si>
    <t>2027 Forecast CR consultant workforce shortfall %</t>
  </si>
  <si>
    <t>Top 25% of values</t>
  </si>
  <si>
    <t>Bottom 25% of values</t>
  </si>
  <si>
    <t>East Midlands</t>
  </si>
  <si>
    <t>East of England</t>
  </si>
  <si>
    <t>London</t>
  </si>
  <si>
    <t>North East</t>
  </si>
  <si>
    <t>North West</t>
  </si>
  <si>
    <t>South East</t>
  </si>
  <si>
    <t>South West</t>
  </si>
  <si>
    <t>West Midlands</t>
  </si>
  <si>
    <t>Yorkshire &amp; Humber</t>
  </si>
  <si>
    <t>Northern. Ireland</t>
  </si>
  <si>
    <t>East of Scotland</t>
  </si>
  <si>
    <t>North of Scotland</t>
  </si>
  <si>
    <t>South East Scotland</t>
  </si>
  <si>
    <t>South West Scotland</t>
  </si>
  <si>
    <t>North and West Wales</t>
  </si>
  <si>
    <t>South Wales</t>
  </si>
  <si>
    <t>Total</t>
  </si>
  <si>
    <t>Number of acute trusts/health boards (included in census)</t>
  </si>
  <si>
    <t>*</t>
  </si>
  <si>
    <t>Time allocated to leadership activities in Clinical Director and Clinical Lead job plans - minutes per week (average) per CR consultant (or SAS-grade doctor)</t>
  </si>
  <si>
    <t>NK</t>
  </si>
  <si>
    <r>
      <t xml:space="preserve">Overall estimated shortfall
</t>
    </r>
    <r>
      <rPr>
        <sz val="10"/>
        <rFont val="Arial"/>
        <family val="2"/>
      </rPr>
      <t>England: Average of estimates A,B and C. 
Devolved nations: Average of estimates B and C</t>
    </r>
    <r>
      <rPr>
        <b/>
        <sz val="10"/>
        <rFont val="Arial"/>
        <family val="2"/>
      </rPr>
      <t>.</t>
    </r>
  </si>
  <si>
    <t>Cheshire and Merseyside</t>
  </si>
  <si>
    <t>East of England 1</t>
  </si>
  <si>
    <t>East of England 2</t>
  </si>
  <si>
    <t>EMRAD (East Midlands)</t>
  </si>
  <si>
    <t>Frimley, Surrey and Sussex</t>
  </si>
  <si>
    <t>Greater Manchester</t>
  </si>
  <si>
    <t>Humber and North Yorkshire</t>
  </si>
  <si>
    <t>Kent and Medway</t>
  </si>
  <si>
    <t>Lancashire and South Cumbria</t>
  </si>
  <si>
    <t>North Central London</t>
  </si>
  <si>
    <t>North East London</t>
  </si>
  <si>
    <t>North East and North Cumbria</t>
  </si>
  <si>
    <t>North West London</t>
  </si>
  <si>
    <t>PenRAD</t>
  </si>
  <si>
    <t>South East London</t>
  </si>
  <si>
    <t>South West 2</t>
  </si>
  <si>
    <t>South West London</t>
  </si>
  <si>
    <t>South Yorkshire and Bassetlaw</t>
  </si>
  <si>
    <t>Thames Valley</t>
  </si>
  <si>
    <t>Wessex</t>
  </si>
  <si>
    <t>Yorkshire Imaging Collaborative</t>
  </si>
  <si>
    <t>Scotland - East</t>
  </si>
  <si>
    <t>Scotland - North</t>
  </si>
  <si>
    <t>Scotland - West</t>
  </si>
  <si>
    <t>https://www.nhsemployers.org/system/files/2022-08/Pay-and-Conditions-Circular-MD-3-2022.pdf</t>
  </si>
  <si>
    <t>Background</t>
  </si>
  <si>
    <t>Since 2008, the RCR has gathered clinical radiology workforce data annually through an online census, which is completed by clinical directors (or their delegate) of every NHS radiology department in the UK.</t>
  </si>
  <si>
    <t>Survey method</t>
  </si>
  <si>
    <t xml:space="preserve">Standardised questions have been used year-on-year to enable monitoring of trends over time. To facilitate data collection and data accuracy, 2021 staff data were provided to each radiology department. Clinical directors were asked to update the details for substantive and locum posts as of 1 September 2022. Data were collected through a secure web survey. </t>
  </si>
  <si>
    <t>Data accuracy</t>
  </si>
  <si>
    <t>Due to the use of consistent questions, established processes, and data quality checks, data accuracy is understood to be high. Where discrepancies and outliers were identified in the data, clarification was sought from census respondents.</t>
  </si>
  <si>
    <t>Response rate</t>
  </si>
  <si>
    <t xml:space="preserve">The 2022 census achieved a 100% response rate, with 162 acute trusts/health boards in the UK submitting information. </t>
  </si>
  <si>
    <t>Presentation of results</t>
  </si>
  <si>
    <t>Workforce figures are reported as headcount unless otherwise stated. Where a member of staff works part-time across two regions, they will count as a headcount of one in each of the regions, and as one in the UK total, therefore, the sum of the regional headcounts may be slightly higher than the UK headcount. WTE calculations conform to the current NHS convention of excluding PAs that exceed ten.</t>
  </si>
  <si>
    <t xml:space="preserve">To increase readability, many of the figures in tables and charts are rounded. This means that the totals provided may differ (by one) from the sum of the parts. </t>
  </si>
  <si>
    <t>Time periods</t>
  </si>
  <si>
    <t>For simplicity, the phrase ‘in 2022’ may used in the census report to refer to the period covered by the 2022 census, which is September 2021 to August 2022. Financial data covers the period April 2021 to March 2022.</t>
  </si>
  <si>
    <t>Data processing</t>
  </si>
  <si>
    <t>Census data is analysed together with the GMC medical register and clinical radiology specialty training data held by the RCR. The RCR processes data in accordance with UK data protection legislation.</t>
  </si>
  <si>
    <t>Data collection period</t>
  </si>
  <si>
    <t>Data limitations</t>
  </si>
  <si>
    <t>The census does not capture work undertaken outside of contracted hours, or sickness and absence rates.</t>
  </si>
  <si>
    <t>Queries</t>
  </si>
  <si>
    <t>Please send queries regarding the census to census@rcr.ac.uk.</t>
  </si>
  <si>
    <t>Calculations</t>
  </si>
  <si>
    <t>Attrition</t>
  </si>
  <si>
    <t>Attrition refers to those leaving the workforce. The attrition rate % is calculated as (WTE leavers/mean WTE consultant workforce) x 100.</t>
  </si>
  <si>
    <t>Vacancy rate</t>
  </si>
  <si>
    <t>The vacancy rate is the percentage of WTE staff in post against planned workforce levels. Vacancy rate % = [WTE vacancies / (WTE vacancies + WTE staff in post)] x 100.</t>
  </si>
  <si>
    <t>Whole-time equivalents (WTEs)</t>
  </si>
  <si>
    <t>The WTE calculation conforms to the NHS convention of calculating one WTE as ten PAs (that is, it excludes PAs that exceed ten). WTE values include direct clinical care (DCC) and supporting professional activities (SPA) but exclude research and additional responsibility PAs.</t>
  </si>
  <si>
    <t>For simplicity, the phrase ‘in 2022’ may be used in the census report to refer to the period covered by the 2022 census, which is October 2021 to September 2022.</t>
  </si>
  <si>
    <t>Shortfall calculations</t>
  </si>
  <si>
    <t xml:space="preserve">Three methods are used to estimate CR consultant workforce shortfalls. The reported estimated shortfall is the average (mean) of the below three methods.: </t>
  </si>
  <si>
    <t>Based on imaging volumes and IR provision</t>
  </si>
  <si>
    <t>Estimated reporting times are (average of) 15 minutes for CT and MRI imaging examinations and 3 minutes for X-rays.[3]</t>
  </si>
  <si>
    <t>It is estimated that CR consultants report 98% of CT and MRI examinations and 40% of X-rays.</t>
  </si>
  <si>
    <t>Based on population size</t>
  </si>
  <si>
    <t>The number of additional CR consultants required for 12.8 radiologists per 100,000 population (OECD average in 2015. More recent data has not been published)</t>
  </si>
  <si>
    <t>Based on radiology expenditure</t>
  </si>
  <si>
    <t>Two-thirds of radiology departments were able to submit expenditure data in 2022. UK median expenditure figures were used as estimates for radiology departments unable to submit expenditure data.</t>
  </si>
  <si>
    <t xml:space="preserve">2027 Forecast CR consultant workforce </t>
  </si>
  <si>
    <t>This calculation assumes 1. Global recruitment will be identical to the past five years 2. Average training times and attrition rates will be identical to the past five years 3. Consultants will retire at 60 years and 4. Prevalence of LTFT will increase in a linear fashion.</t>
  </si>
  <si>
    <t>Based on an estimated 7% annual increase in demand over the next five years</t>
  </si>
  <si>
    <t>References:</t>
  </si>
  <si>
    <t>[1] https://www.england.nhs.uk/statistics/statistical-work-areas/diagnostic-imaging-dataset/</t>
  </si>
  <si>
    <t>[2] https://www.ons.gov.uk/peoplepopulationandcommunity/populationandmigration/populationestimates</t>
  </si>
  <si>
    <t>https://www.rcr.ac.uk/publication/radiology-reporting-figures-service-planning-2022</t>
  </si>
  <si>
    <t>Trust/Health Board</t>
  </si>
  <si>
    <t>Census region</t>
  </si>
  <si>
    <t>Imaging network</t>
  </si>
  <si>
    <t>Country</t>
  </si>
  <si>
    <t>Airedale NHS Foundation Trust</t>
  </si>
  <si>
    <t>Yorkshire and the Humber</t>
  </si>
  <si>
    <t xml:space="preserve">England </t>
  </si>
  <si>
    <t>Alder Hey Children's NHS Foundation Trust</t>
  </si>
  <si>
    <t>Ashford and St Peter's Hospitals NHS Foundation Trust</t>
  </si>
  <si>
    <t>Barking, Havering and Redbridge University Hospitals NHS Trust</t>
  </si>
  <si>
    <t>Barnsley Hospital NHS Foundation Trust</t>
  </si>
  <si>
    <t>Barts Health NHS Trust</t>
  </si>
  <si>
    <t>Bedfordshire Hospitals NHS Foundation Trust</t>
  </si>
  <si>
    <t>Birmingham Women's and Children's NHS Foundation Trust</t>
  </si>
  <si>
    <t>Blackpool Teaching Hospitals NHS Foundation Trust</t>
  </si>
  <si>
    <t>Bolton NHS Foundation Trust</t>
  </si>
  <si>
    <t>Bradford Teaching Hospitals NHS Foundation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</si>
  <si>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</si>
  <si>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</si>
  <si>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</si>
  <si>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</si>
  <si>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</si>
  <si>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</si>
  <si>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</si>
  <si>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</si>
  <si>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</si>
  <si>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</si>
  <si>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</si>
  <si>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</si>
  <si>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</si>
  <si>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</si>
  <si>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</si>
  <si>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</si>
  <si>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</si>
  <si>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</si>
  <si>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</si>
  <si>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</si>
  <si>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</si>
  <si>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</si>
  <si>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</si>
  <si>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</si>
  <si>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</si>
  <si>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</si>
  <si>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</si>
  <si>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Homerton Healthcare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</si>
  <si>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</si>
  <si>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</si>
  <si>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</si>
  <si>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</si>
  <si>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</si>
  <si>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</si>
  <si>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</si>
  <si>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</si>
  <si>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</si>
  <si>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</si>
  <si>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</si>
  <si>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University Hospitals NHS Foundation Trust</t>
  </si>
  <si>
    <t>London North West University Healthcare NHS Trust</t>
  </si>
  <si>
    <t>Maidstone and Tunbridge Wells NHS Trust</t>
  </si>
  <si>
    <t>Manchester University NHS Foundation Trust</t>
  </si>
  <si>
    <t>Medway NHS Foundation Trust</t>
  </si>
  <si>
    <t>Mid and South Essex NHS Foundation Trust</t>
  </si>
  <si>
    <t>Mid Cheshire Hospitals NHS Foundation Trust</t>
  </si>
  <si>
    <t>Milton Keynes University Hospital NHS Foundation Trust</t>
  </si>
  <si>
    <t>Moorfields Eye Hospital NHS Foundation Trust</t>
  </si>
  <si>
    <t>Norfolk and Norwich University Hospitals NHS Foundation Trust</t>
  </si>
  <si>
    <t>North Bristol NHS Trust</t>
  </si>
  <si>
    <t xml:space="preserve">North Cumbria Integrated Care NHS Foundation Trust </t>
  </si>
  <si>
    <t>North Middlesex University Hospital NHS Trust</t>
  </si>
  <si>
    <t>North Tees and Hartlepool NHS Foundation Trust</t>
  </si>
  <si>
    <t>North West Anglia NHS Foundation Trust</t>
  </si>
  <si>
    <t>Northampton General Hospital NHS Trust</t>
  </si>
  <si>
    <t>Northern Care Alliance NHS Foundation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</si>
  <si>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</si>
  <si>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</si>
  <si>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</si>
  <si>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</si>
  <si>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</si>
  <si>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Portsmouth Hospitals University NHS Trust</t>
  </si>
  <si>
    <t>Queen Victoria Hospital NHS Foundation Trust</t>
  </si>
  <si>
    <t>Royal Berkshire NHS Foundation Trust</t>
  </si>
  <si>
    <t>Royal Brompton and Harefield NHS Foundation Trust</t>
  </si>
  <si>
    <t>Royal Cornwall Hospitals NHS Trust</t>
  </si>
  <si>
    <t>Royal Devon University Healthcare NHS Foundation Trust</t>
  </si>
  <si>
    <t>Royal Free London NHS Foundation Trust</t>
  </si>
  <si>
    <t>Royal National Orthopaedic Hospital NHS Trust</t>
  </si>
  <si>
    <t>Royal Papworth Hospital NHS Foundation Trust</t>
  </si>
  <si>
    <t>Royal Surrey County Hospital NHS Foundation Trust</t>
  </si>
  <si>
    <t>Royal United Hospitals Bath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</si>
  <si>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</si>
  <si>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</si>
  <si>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</si>
  <si>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</si>
  <si>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</si>
  <si>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</si>
  <si>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Somerset NHS Foundation Trust</t>
  </si>
  <si>
    <t>South Tees Hospitals NHS Foundation Trust</t>
  </si>
  <si>
    <t>South Tyneside and Sunderland NHS Foundation Trust</t>
  </si>
  <si>
    <t>South Warwickshire University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</si>
  <si>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</si>
  <si>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</si>
  <si>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</si>
  <si>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</si>
  <si>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</si>
  <si>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</si>
  <si>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The Christie NHS Foundation Trust</t>
  </si>
  <si>
    <t>The Clatterbridge Cancer Centre NHS Foundation Trust</t>
  </si>
  <si>
    <t>The Dudley Group NHS Foundation Trust</t>
  </si>
  <si>
    <t>The Hillingdon Hospitals NHS Foundation Trust</t>
  </si>
  <si>
    <t>The Mid Yorkshire Hospitals NHS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</si>
  <si>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</si>
  <si>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</si>
  <si>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</si>
  <si>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</si>
  <si>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</si>
  <si>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</si>
  <si>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</si>
  <si>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</si>
  <si>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</si>
  <si>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</si>
  <si>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</si>
  <si>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</si>
  <si>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</si>
  <si>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</si>
  <si>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and Weston NHS Foundation Trust</t>
  </si>
  <si>
    <t>University Hospitals Coventry and Warwickshire NHS Trust</t>
  </si>
  <si>
    <t xml:space="preserve">University Hospitals Dorset NHS Foundation Trust </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</si>
  <si>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</si>
  <si>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</si>
  <si>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</si>
  <si>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</si>
  <si>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</si>
  <si>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University Hospitals Sussex NHS Foundation Trust</t>
  </si>
  <si>
    <t>Walsall Healthcare NHS Trust</t>
  </si>
  <si>
    <t>Warrington and Halton Teaching Hospitals NHS Foundation Trust</t>
  </si>
  <si>
    <t>West Hertfordshire Teaching Hospitals NHS Trust</t>
  </si>
  <si>
    <t>West Suffolk NHS Foundation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</si>
  <si>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</si>
  <si>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</si>
  <si>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</si>
  <si>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</si>
  <si>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</si>
  <si>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</si>
  <si>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and Scarborough Teaching Hospitals NHS Foundation Trust</t>
  </si>
  <si>
    <t>Belfast Health and Social Care Trust</t>
  </si>
  <si>
    <t>Northern Health and Social Care Trust</t>
  </si>
  <si>
    <t>South Eastern Health and Social Care Trust</t>
  </si>
  <si>
    <t>Southern Health and Social Care Trust</t>
  </si>
  <si>
    <t>Western Health and Social Care Trust</t>
  </si>
  <si>
    <t>NHS Borders</t>
  </si>
  <si>
    <t>NHS Fife</t>
  </si>
  <si>
    <t>NHS Western Isles</t>
  </si>
  <si>
    <t>NHS Grampian</t>
  </si>
  <si>
    <t>NHS Highland</t>
  </si>
  <si>
    <t>NHS Ayrshire and Arran</t>
  </si>
  <si>
    <t>NHS Dumfries and Galloway</t>
  </si>
  <si>
    <t>NHS Forth Valley</t>
  </si>
  <si>
    <t>NHS Greater Glasgow and Clyde</t>
  </si>
  <si>
    <t>NHS Lanarkshire</t>
  </si>
  <si>
    <t>NHS Lothian</t>
  </si>
  <si>
    <t>NHS Tayside</t>
  </si>
  <si>
    <t>Aneurin Bevan University Health Board</t>
  </si>
  <si>
    <t>Betsi Cadwaladr University Health Board</t>
  </si>
  <si>
    <t>Cardiff and Vale University Health Board</t>
  </si>
  <si>
    <t>Cwm Taf Morgannwg University Health Board</t>
  </si>
  <si>
    <t>Hywel Dda University Health Board</t>
  </si>
  <si>
    <t>Swansea Bay University Health Board</t>
  </si>
  <si>
    <t>Velindre University NHS Trust</t>
  </si>
  <si>
    <t>A WTE is a whole-time (or full-time) doctor with a contract of ten programmed activities (PAs) per week; this is equivalent to a 40-hour week in England, Northern Ireland and Scotland and a 37.5-hour week in Wales.</t>
  </si>
  <si>
    <r>
      <t>Data collection opened on 8 September 2022 and closed</t>
    </r>
    <r>
      <rPr>
        <sz val="11"/>
        <color rgb="FFFF0000"/>
        <rFont val="Arial"/>
        <family val="2"/>
      </rPr>
      <t xml:space="preserve"> </t>
    </r>
    <r>
      <rPr>
        <sz val="11"/>
        <color theme="1"/>
        <rFont val="Arial"/>
        <family val="2"/>
      </rPr>
      <t>on 8 February 2023.</t>
    </r>
  </si>
  <si>
    <r>
      <t>As the devolved nations do not publish imaging volumes, figures for Northern Ireland, Scotland and Wales are based on England (diagnostic imaging dataset) volumes and adjusted for population size.</t>
    </r>
    <r>
      <rPr>
        <vertAlign val="superscript"/>
        <sz val="11"/>
        <color rgb="FF000000"/>
        <rFont val="Arial"/>
        <family val="2"/>
      </rPr>
      <t>[1],[2]</t>
    </r>
  </si>
  <si>
    <r>
      <t>[3]</t>
    </r>
    <r>
      <rPr>
        <sz val="11"/>
        <color theme="1"/>
        <rFont val="Arial"/>
        <family val="2"/>
      </rPr>
      <t xml:space="preserve"> Point 5 consultant pay scale £96,665 </t>
    </r>
  </si>
  <si>
    <r>
      <t xml:space="preserve">·       </t>
    </r>
    <r>
      <rPr>
        <b/>
        <sz val="11"/>
        <color rgb="FFBF83B9"/>
        <rFont val="Arial"/>
        <family val="2"/>
      </rPr>
      <t>Method A</t>
    </r>
  </si>
  <si>
    <r>
      <t xml:space="preserve">·       </t>
    </r>
    <r>
      <rPr>
        <b/>
        <sz val="11"/>
        <color rgb="FFBF83B9"/>
        <rFont val="Arial"/>
        <family val="2"/>
      </rPr>
      <t>Method B</t>
    </r>
  </si>
  <si>
    <r>
      <t xml:space="preserve">·       </t>
    </r>
    <r>
      <rPr>
        <b/>
        <sz val="11"/>
        <color rgb="FFBF83B9"/>
        <rFont val="Arial"/>
        <family val="2"/>
      </rPr>
      <t>Method C</t>
    </r>
  </si>
  <si>
    <t>Number of full-time CR consultant salaries that could be funded by radiology expenditure in FY 2021/22 (insourcing, outsourcing and ad-hoc locums).[3]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</si>
</sst>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3" formatCode="_-* #,##0.00_-;\-* #,##0.00_-;_-* &quot;-&quot;??_-;_-@_-"/>
    <numFmt numFmtId="164" formatCode="0.0"/>
    <numFmt numFmtId="165" formatCode="&quot;£&quot;#,##0"/>
    <numFmt numFmtId="166" formatCode="&quot;£&quot;#,##0.00"/>
    <numFmt numFmtId="167" formatCode="0_ ;\-0\ "/>
    <numFmt numFmtId="168" formatCode="_(* #,##0_);_(* \(#,##0\);_(* &quot;-&quot;??_);_(@_)"/>
    <numFmt numFmtId="169" formatCode="0.0%"/>
    <numFmt numFmtId="170" formatCode="#,##0.0"/>
  </numFmts>
  <fonts count="51">
    <font>
      <sz val="11"/>
      <color theme="1"/>
      <name val="Calibri"/>
      <family val="2"/>
      <scheme val="minor"/>
    </font>
    <font>
      <sz val="11"/>
      <color theme="1"/>
      <name val="Calibri"/>
      <family val="2"/>
      <scheme val="minor"/>
    </font>
    <font>
      <b/>
      <sz val="12"/>
      <color rgb="FFBF83B9"/>
      <name val="Arial"/>
      <family val="2"/>
    </font>
    <font>
      <sz val="10"/>
      <color theme="1"/>
      <name val="Arial"/>
      <family val="2"/>
    </font>
    <font>
      <b/>
      <sz val="10"/>
      <color theme="1"/>
      <name val="Arial"/>
      <family val="2"/>
    </font>
    <font>
      <b/>
      <sz val="10"/>
      <color theme="0"/>
      <name val="Arial"/>
      <family val="2"/>
    </font>
    <font>
      <b/>
      <sz val="10"/>
      <name val="Arial"/>
      <family val="2"/>
    </font>
    <font>
      <sz val="10"/>
      <name val="Arial"/>
      <family val="2"/>
    </font>
    <font>
      <sz val="10"/>
      <color rgb="FFFF0000"/>
      <name val="Arial"/>
      <family val="2"/>
    </font>
    <font>
      <i/>
      <sz val="10"/>
      <name val="Arial"/>
      <family val="2"/>
    </font>
    <font>
      <i/>
      <sz val="9"/>
      <name val="Arial"/>
      <family val="2"/>
    </font>
    <font>
      <b/>
      <sz val="11"/>
      <color theme="1"/>
      <name val="Arial"/>
      <family val="2"/>
    </font>
    <font>
      <sz val="11"/>
      <color theme="0" tint="-0.34998626667073579"/>
      <name val="Calibri"/>
      <family val="2"/>
      <scheme val="minor"/>
    </font>
    <font>
      <u/>
      <sz val="11"/>
      <color theme="10"/>
      <name val="Calibri"/>
      <family val="2"/>
      <scheme val="minor"/>
    </font>
    <font>
      <i/>
      <sz val="10"/>
      <color rgb="FFFF0000"/>
      <name val="Arial"/>
      <family val="2"/>
    </font>
    <font>
      <u/>
      <sz val="10"/>
      <color theme="10"/>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1"/>
      <color rgb="FF000000"/>
      <name val="Calibri"/>
      <family val="2"/>
      <scheme val="minor"/>
    </font>
    <font>
      <sz val="12"/>
      <color theme="1"/>
      <name val="Calibri"/>
      <family val="2"/>
      <scheme val="minor"/>
    </font>
    <font>
      <b/>
      <sz val="12"/>
      <color rgb="FFFF0000"/>
      <name val="Arial"/>
      <family val="2"/>
    </font>
    <font>
      <sz val="11"/>
      <name val="Calibri"/>
      <family val="2"/>
      <scheme val="minor"/>
    </font>
    <font>
      <sz val="11"/>
      <name val="Arial"/>
      <family val="2"/>
    </font>
    <font>
      <sz val="11"/>
      <name val="Verdana"/>
      <family val="2"/>
    </font>
    <font>
      <i/>
      <sz val="10"/>
      <color rgb="FFFFFFFF"/>
      <name val="Arial"/>
      <family val="2"/>
    </font>
    <font>
      <sz val="11"/>
      <color rgb="FFFFFFFF"/>
      <name val="Calibri"/>
      <family val="2"/>
      <scheme val="minor"/>
    </font>
    <font>
      <b/>
      <sz val="12"/>
      <color rgb="FFBF83B9"/>
      <name val="Arial Black"/>
      <family val="2"/>
    </font>
    <font>
      <b/>
      <sz val="11"/>
      <color rgb="FFBF83B9"/>
      <name val="Arial"/>
      <family val="2"/>
    </font>
    <font>
      <sz val="11"/>
      <color rgb="FF000000"/>
      <name val="Arial"/>
      <family val="2"/>
    </font>
    <font>
      <sz val="11"/>
      <color theme="1"/>
      <name val="Arial"/>
      <family val="2"/>
    </font>
    <font>
      <sz val="11"/>
      <color rgb="FFFF0000"/>
      <name val="Arial"/>
      <family val="2"/>
    </font>
    <font>
      <u/>
      <sz val="11"/>
      <color theme="10"/>
      <name val="Arial"/>
      <family val="2"/>
    </font>
    <font>
      <vertAlign val="superscript"/>
      <sz val="11"/>
      <color rgb="FF000000"/>
      <name val="Arial"/>
      <family val="2"/>
    </font>
    <font>
      <vertAlign val="superscript"/>
      <sz val="11"/>
      <color theme="1"/>
      <name val="Arial"/>
      <family val="2"/>
    </font>
    <font>
      <b/>
      <sz val="14"/>
      <color rgb="FFBF83B9"/>
      <name val="Arial Black"/>
      <family val="2"/>
    </font>
    <font>
      <sz val="11"/>
      <color rgb="FFBF83B9"/>
      <name val="Arial"/>
      <family val="2"/>
    </font>
  </fonts>
  <fills count="49">
    <fill>
      <patternFill patternType="none"/>
    </fill>
    <fill>
      <patternFill patternType="gray125"/>
    </fill>
    <fill>
      <patternFill patternType="solid">
        <fgColor rgb="FFC787B9"/>
        <bgColor indexed="64"/>
      </patternFill>
    </fill>
    <fill>
      <patternFill patternType="solid">
        <fgColor theme="0"/>
        <bgColor indexed="64"/>
      </patternFill>
    </fill>
    <fill>
      <patternFill patternType="solid">
        <fgColor rgb="FFF2E6F1"/>
        <bgColor indexed="64"/>
      </patternFill>
    </fill>
    <fill>
      <patternFill patternType="solid">
        <fgColor theme="0"/>
        <bgColor theme="4" tint="0.79998168889431442"/>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D9E1F2"/>
        <bgColor indexed="64"/>
      </patternFill>
    </fill>
    <fill>
      <patternFill patternType="solid">
        <fgColor rgb="FF305496"/>
        <bgColor indexed="64"/>
      </patternFill>
    </fill>
    <fill>
      <patternFill patternType="solid">
        <fgColor rgb="FFF8CBAD"/>
        <bgColor indexed="64"/>
      </patternFill>
    </fill>
    <fill>
      <patternFill patternType="solid">
        <fgColor rgb="FFFBECE5"/>
        <bgColor indexed="64"/>
      </patternFill>
    </fill>
    <fill>
      <patternFill patternType="solid">
        <fgColor rgb="FF2F75B5"/>
        <bgColor indexed="64"/>
      </patternFill>
    </fill>
  </fills>
  <borders count="8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dashed">
        <color auto="1"/>
      </bottom>
      <diagonal/>
    </border>
    <border>
      <left style="medium">
        <color auto="1"/>
      </left>
      <right style="medium">
        <color auto="1"/>
      </right>
      <top/>
      <bottom style="medium">
        <color auto="1"/>
      </bottom>
      <diagonal/>
    </border>
    <border>
      <left/>
      <right/>
      <top style="thick">
        <color auto="1"/>
      </top>
      <bottom style="thick">
        <color auto="1"/>
      </bottom>
      <diagonal/>
    </border>
    <border>
      <left style="medium">
        <color auto="1"/>
      </left>
      <right/>
      <top style="medium">
        <color auto="1"/>
      </top>
      <bottom style="dashed">
        <color auto="1"/>
      </bottom>
      <diagonal/>
    </border>
    <border>
      <left/>
      <right style="medium">
        <color auto="1"/>
      </right>
      <top/>
      <bottom style="dashed">
        <color auto="1"/>
      </bottom>
      <diagonal/>
    </border>
    <border>
      <left style="medium">
        <color auto="1"/>
      </left>
      <right style="medium">
        <color auto="1"/>
      </right>
      <top/>
      <bottom style="hair">
        <color auto="1"/>
      </bottom>
      <diagonal/>
    </border>
    <border>
      <left style="medium">
        <color auto="1"/>
      </left>
      <right style="medium">
        <color auto="1"/>
      </right>
      <top style="dashed">
        <color auto="1"/>
      </top>
      <bottom/>
      <diagonal/>
    </border>
    <border>
      <left style="medium">
        <color auto="1"/>
      </left>
      <right style="medium">
        <color auto="1"/>
      </right>
      <top style="hair">
        <color auto="1"/>
      </top>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medium">
        <color auto="1"/>
      </bottom>
      <diagonal/>
    </border>
    <border>
      <left/>
      <right style="medium">
        <color auto="1"/>
      </right>
      <top style="medium">
        <color auto="1"/>
      </top>
      <bottom style="dashed">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top/>
      <bottom style="dashed">
        <color auto="1"/>
      </bottom>
      <diagonal/>
    </border>
    <border>
      <left/>
      <right/>
      <top style="medium">
        <color auto="1"/>
      </top>
      <bottom style="dashed">
        <color auto="1"/>
      </bottom>
      <diagonal/>
    </border>
    <border>
      <left/>
      <right style="medium">
        <color auto="1"/>
      </right>
      <top/>
      <bottom/>
      <diagonal/>
    </border>
    <border>
      <left style="medium">
        <color auto="1"/>
      </left>
      <right style="medium">
        <color auto="1"/>
      </right>
      <top style="dotted">
        <color auto="1"/>
      </top>
      <bottom style="dotted">
        <color auto="1"/>
      </bottom>
      <diagonal/>
    </border>
    <border>
      <left/>
      <right style="medium">
        <color auto="1"/>
      </right>
      <top style="dotted">
        <color auto="1"/>
      </top>
      <bottom style="dotted">
        <color auto="1"/>
      </bottom>
      <diagonal/>
    </border>
    <border>
      <left/>
      <right style="medium">
        <color auto="1"/>
      </right>
      <top style="dashed">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dashed">
        <color auto="1"/>
      </top>
      <bottom style="dashed">
        <color auto="1"/>
      </bottom>
      <diagonal/>
    </border>
    <border>
      <left/>
      <right style="medium">
        <color auto="1"/>
      </right>
      <top style="dashed">
        <color auto="1"/>
      </top>
      <bottom style="dashed">
        <color auto="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style="medium">
        <color auto="1"/>
      </right>
      <top/>
      <bottom style="dotted">
        <color indexed="64"/>
      </bottom>
      <diagonal/>
    </border>
    <border>
      <left/>
      <right style="medium">
        <color auto="1"/>
      </right>
      <top/>
      <bottom style="dotted">
        <color indexed="64"/>
      </bottom>
      <diagonal/>
    </border>
    <border>
      <left/>
      <right style="medium">
        <color auto="1"/>
      </right>
      <top/>
      <bottom style="hair">
        <color indexed="64"/>
      </bottom>
      <diagonal/>
    </border>
    <border>
      <left style="double">
        <color indexed="64"/>
      </left>
      <right style="medium">
        <color auto="1"/>
      </right>
      <top style="medium">
        <color auto="1"/>
      </top>
      <bottom style="medium">
        <color auto="1"/>
      </bottom>
      <diagonal/>
    </border>
    <border>
      <left style="medium">
        <color indexed="64"/>
      </left>
      <right style="double">
        <color indexed="64"/>
      </right>
      <top style="medium">
        <color indexed="64"/>
      </top>
      <bottom style="medium">
        <color indexed="64"/>
      </bottom>
      <diagonal/>
    </border>
    <border>
      <left style="medium">
        <color auto="1"/>
      </left>
      <right style="double">
        <color indexed="64"/>
      </right>
      <top style="medium">
        <color indexed="64"/>
      </top>
      <bottom/>
      <diagonal/>
    </border>
    <border>
      <left style="medium">
        <color auto="1"/>
      </left>
      <right style="double">
        <color indexed="64"/>
      </right>
      <top style="medium">
        <color auto="1"/>
      </top>
      <bottom style="dashed">
        <color auto="1"/>
      </bottom>
      <diagonal/>
    </border>
    <border>
      <left style="medium">
        <color auto="1"/>
      </left>
      <right style="double">
        <color indexed="64"/>
      </right>
      <top/>
      <bottom/>
      <diagonal/>
    </border>
    <border>
      <left style="medium">
        <color auto="1"/>
      </left>
      <right style="double">
        <color indexed="64"/>
      </right>
      <top/>
      <bottom style="hair">
        <color auto="1"/>
      </bottom>
      <diagonal/>
    </border>
    <border>
      <left style="medium">
        <color auto="1"/>
      </left>
      <right style="double">
        <color indexed="64"/>
      </right>
      <top style="hair">
        <color auto="1"/>
      </top>
      <bottom/>
      <diagonal/>
    </border>
    <border>
      <left style="medium">
        <color auto="1"/>
      </left>
      <right style="double">
        <color indexed="64"/>
      </right>
      <top style="dashed">
        <color auto="1"/>
      </top>
      <bottom/>
      <diagonal/>
    </border>
    <border>
      <left style="medium">
        <color auto="1"/>
      </left>
      <right style="double">
        <color indexed="64"/>
      </right>
      <top/>
      <bottom style="dashed">
        <color auto="1"/>
      </bottom>
      <diagonal/>
    </border>
    <border>
      <left style="medium">
        <color auto="1"/>
      </left>
      <right style="double">
        <color indexed="64"/>
      </right>
      <top style="dashed">
        <color auto="1"/>
      </top>
      <bottom style="thick">
        <color auto="1"/>
      </bottom>
      <diagonal/>
    </border>
    <border>
      <left style="medium">
        <color auto="1"/>
      </left>
      <right style="double">
        <color indexed="64"/>
      </right>
      <top style="dashed">
        <color auto="1"/>
      </top>
      <bottom style="medium">
        <color auto="1"/>
      </bottom>
      <diagonal/>
    </border>
    <border>
      <left/>
      <right style="double">
        <color indexed="64"/>
      </right>
      <top/>
      <bottom style="dashed">
        <color auto="1"/>
      </bottom>
      <diagonal/>
    </border>
    <border>
      <left style="medium">
        <color auto="1"/>
      </left>
      <right style="double">
        <color indexed="64"/>
      </right>
      <top style="dotted">
        <color auto="1"/>
      </top>
      <bottom style="dotted">
        <color auto="1"/>
      </bottom>
      <diagonal/>
    </border>
    <border>
      <left style="medium">
        <color auto="1"/>
      </left>
      <right style="double">
        <color indexed="64"/>
      </right>
      <top/>
      <bottom style="medium">
        <color auto="1"/>
      </bottom>
      <diagonal/>
    </border>
    <border>
      <left/>
      <right style="double">
        <color indexed="64"/>
      </right>
      <top/>
      <bottom/>
      <diagonal/>
    </border>
    <border>
      <left style="thin">
        <color indexed="64"/>
      </left>
      <right style="thin">
        <color indexed="64"/>
      </right>
      <top style="hair">
        <color indexed="64"/>
      </top>
      <bottom style="hair">
        <color indexed="64"/>
      </bottom>
      <diagonal/>
    </border>
    <border>
      <left/>
      <right/>
      <top style="medium">
        <color auto="1"/>
      </top>
      <bottom style="medium">
        <color auto="1"/>
      </bottom>
      <diagonal/>
    </border>
    <border>
      <left style="dashed">
        <color auto="1"/>
      </left>
      <right/>
      <top style="medium">
        <color auto="1"/>
      </top>
      <bottom style="medium">
        <color auto="1"/>
      </bottom>
      <diagonal/>
    </border>
    <border>
      <left style="medium">
        <color auto="1"/>
      </left>
      <right/>
      <top style="dashed">
        <color auto="1"/>
      </top>
      <bottom/>
      <diagonal/>
    </border>
    <border>
      <left style="medium">
        <color auto="1"/>
      </left>
      <right/>
      <top/>
      <bottom style="medium">
        <color auto="1"/>
      </bottom>
      <diagonal/>
    </border>
    <border>
      <left/>
      <right/>
      <top style="medium">
        <color auto="1"/>
      </top>
      <bottom style="dotted">
        <color auto="1"/>
      </bottom>
      <diagonal/>
    </border>
    <border>
      <left style="medium">
        <color auto="1"/>
      </left>
      <right style="medium">
        <color auto="1"/>
      </right>
      <top style="dotted">
        <color auto="1"/>
      </top>
      <bottom/>
      <diagonal/>
    </border>
    <border>
      <left/>
      <right/>
      <top style="medium">
        <color auto="1"/>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ashed">
        <color auto="1"/>
      </top>
      <bottom/>
      <diagonal/>
    </border>
    <border>
      <left/>
      <right style="medium">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uble">
        <color indexed="64"/>
      </right>
      <top style="medium">
        <color auto="1"/>
      </top>
      <bottom style="dashed">
        <color auto="1"/>
      </bottom>
      <diagonal/>
    </border>
    <border>
      <left/>
      <right style="double">
        <color indexed="64"/>
      </right>
      <top/>
      <bottom style="medium">
        <color auto="1"/>
      </bottom>
      <diagonal/>
    </border>
    <border>
      <left/>
      <right/>
      <top style="thin">
        <color auto="1"/>
      </top>
      <bottom style="thin">
        <color auto="1"/>
      </bottom>
      <diagonal/>
    </border>
    <border>
      <left style="medium">
        <color auto="1"/>
      </left>
      <right style="medium">
        <color auto="1"/>
      </right>
      <top/>
      <bottom style="dash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s>
  <cellStyleXfs count="48">
    <xf numFmtId="0" fontId="0" fillId="0" borderId="0"/>
    <xf numFmtId="0" fontId="1" fillId="0" borderId="0"/>
    <xf numFmtId="43" fontId="1" fillId="0" borderId="0" applyFont="0" applyFill="0" applyBorder="0" applyAlignment="0" applyProtection="0"/>
    <xf numFmtId="0" fontId="13" fillId="0" borderId="0" applyNumberFormat="0" applyFill="0" applyBorder="0" applyAlignment="0" applyProtection="0"/>
    <xf numFmtId="0" fontId="1" fillId="0" borderId="0"/>
    <xf numFmtId="0" fontId="7" fillId="0" borderId="0"/>
    <xf numFmtId="0" fontId="17" fillId="0" borderId="0" applyNumberFormat="0" applyFill="0" applyBorder="0" applyAlignment="0" applyProtection="0"/>
    <xf numFmtId="0" fontId="18" fillId="0" borderId="58" applyNumberFormat="0" applyFill="0" applyAlignment="0" applyProtection="0"/>
    <xf numFmtId="0" fontId="19" fillId="0" borderId="59" applyNumberFormat="0" applyFill="0" applyAlignment="0" applyProtection="0"/>
    <xf numFmtId="0" fontId="20" fillId="0" borderId="60" applyNumberFormat="0" applyFill="0" applyAlignment="0" applyProtection="0"/>
    <xf numFmtId="0" fontId="20" fillId="0" borderId="0" applyNumberFormat="0" applyFill="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15" borderId="61" applyNumberFormat="0" applyAlignment="0" applyProtection="0"/>
    <xf numFmtId="0" fontId="25" fillId="16" borderId="62" applyNumberFormat="0" applyAlignment="0" applyProtection="0"/>
    <xf numFmtId="0" fontId="26" fillId="16" borderId="61" applyNumberFormat="0" applyAlignment="0" applyProtection="0"/>
    <xf numFmtId="0" fontId="27" fillId="0" borderId="63" applyNumberFormat="0" applyFill="0" applyAlignment="0" applyProtection="0"/>
    <xf numFmtId="0" fontId="28" fillId="17" borderId="64" applyNumberFormat="0" applyAlignment="0" applyProtection="0"/>
    <xf numFmtId="0" fontId="29" fillId="0" borderId="0" applyNumberFormat="0" applyFill="0" applyBorder="0" applyAlignment="0" applyProtection="0"/>
    <xf numFmtId="0" fontId="1" fillId="18" borderId="65" applyNumberFormat="0" applyFont="0" applyAlignment="0" applyProtection="0"/>
    <xf numFmtId="0" fontId="30" fillId="0" borderId="0" applyNumberFormat="0" applyFill="0" applyBorder="0" applyAlignment="0" applyProtection="0"/>
    <xf numFmtId="0" fontId="16" fillId="0" borderId="66" applyNumberFormat="0" applyFill="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8" fillId="0" borderId="0"/>
  </cellStyleXfs>
  <cellXfs count="372">
    <xf numFmtId="0" fontId="0" fillId="0" borderId="0" xfId="0"/>
    <xf numFmtId="0" fontId="2" fillId="0" borderId="0" xfId="0" applyFont="1" applyAlignment="1">
      <alignment horizontal="left" vertical="center" wrapText="1"/>
    </xf>
    <xf numFmtId="0" fontId="3" fillId="0" borderId="0" xfId="0" applyFont="1" applyAlignment="1">
      <alignment vertical="top" wrapText="1"/>
    </xf>
    <xf numFmtId="0" fontId="0" fillId="0" borderId="0" xfId="0" applyAlignment="1">
      <alignment vertical="top" wrapText="1"/>
    </xf>
    <xf numFmtId="0" fontId="5" fillId="2" borderId="1" xfId="0" applyFont="1" applyFill="1" applyBorder="1" applyAlignment="1">
      <alignment horizontal="left" vertical="center" wrapText="1"/>
    </xf>
    <xf numFmtId="0" fontId="6" fillId="3" borderId="2" xfId="0" applyFont="1" applyFill="1" applyBorder="1" applyAlignment="1">
      <alignment horizontal="left" vertical="top" wrapText="1"/>
    </xf>
    <xf numFmtId="0" fontId="7" fillId="3" borderId="2" xfId="0" applyFont="1" applyFill="1" applyBorder="1" applyAlignment="1">
      <alignment horizontal="left" vertical="center" wrapText="1"/>
    </xf>
    <xf numFmtId="0" fontId="6" fillId="4" borderId="3" xfId="0" applyFont="1" applyFill="1" applyBorder="1" applyAlignment="1">
      <alignment horizontal="left" vertical="top" wrapText="1"/>
    </xf>
    <xf numFmtId="0" fontId="8" fillId="4" borderId="3" xfId="0" applyFont="1" applyFill="1" applyBorder="1" applyAlignment="1">
      <alignment horizontal="left" vertical="center"/>
    </xf>
    <xf numFmtId="0" fontId="7" fillId="3" borderId="2" xfId="0" applyFont="1" applyFill="1" applyBorder="1" applyAlignment="1">
      <alignment horizontal="left" vertical="top" wrapText="1"/>
    </xf>
    <xf numFmtId="9" fontId="3" fillId="3" borderId="2" xfId="1" applyNumberFormat="1" applyFont="1" applyFill="1" applyBorder="1" applyAlignment="1">
      <alignment horizontal="left" vertical="center"/>
    </xf>
    <xf numFmtId="0" fontId="7" fillId="3" borderId="4" xfId="0" applyFont="1" applyFill="1" applyBorder="1" applyAlignment="1">
      <alignment horizontal="left" vertical="top" wrapText="1"/>
    </xf>
    <xf numFmtId="0" fontId="0" fillId="3" borderId="0" xfId="0" applyFill="1"/>
    <xf numFmtId="0" fontId="7" fillId="3" borderId="0" xfId="0" applyFont="1" applyFill="1" applyAlignment="1">
      <alignment horizontal="left" vertical="top" wrapText="1"/>
    </xf>
    <xf numFmtId="0" fontId="0" fillId="3" borderId="5" xfId="0" applyFill="1" applyBorder="1"/>
    <xf numFmtId="0" fontId="6" fillId="4" borderId="6" xfId="0" applyFont="1" applyFill="1" applyBorder="1" applyAlignment="1">
      <alignment horizontal="left" vertical="top" wrapText="1"/>
    </xf>
    <xf numFmtId="3" fontId="3" fillId="3" borderId="2" xfId="1" applyNumberFormat="1" applyFont="1" applyFill="1" applyBorder="1" applyAlignment="1">
      <alignment horizontal="left" vertical="center"/>
    </xf>
    <xf numFmtId="0" fontId="7" fillId="3" borderId="2" xfId="0" applyFont="1" applyFill="1" applyBorder="1" applyAlignment="1">
      <alignment horizontal="left" vertical="top" wrapText="1" indent="1"/>
    </xf>
    <xf numFmtId="0" fontId="9" fillId="3" borderId="2" xfId="0" applyFont="1" applyFill="1" applyBorder="1" applyAlignment="1">
      <alignment horizontal="left" vertical="top" wrapText="1" indent="1"/>
    </xf>
    <xf numFmtId="9" fontId="9" fillId="3" borderId="8" xfId="0" applyNumberFormat="1" applyFont="1" applyFill="1" applyBorder="1" applyAlignment="1">
      <alignment horizontal="left" vertical="center"/>
    </xf>
    <xf numFmtId="0" fontId="7" fillId="3" borderId="9" xfId="0" applyFont="1" applyFill="1" applyBorder="1" applyAlignment="1">
      <alignment horizontal="left" vertical="top" wrapText="1"/>
    </xf>
    <xf numFmtId="0" fontId="9" fillId="3" borderId="2" xfId="0" applyFont="1" applyFill="1" applyBorder="1" applyAlignment="1">
      <alignment horizontal="left" vertical="top" wrapText="1"/>
    </xf>
    <xf numFmtId="1" fontId="7" fillId="3" borderId="2" xfId="1" applyNumberFormat="1" applyFont="1" applyFill="1" applyBorder="1" applyAlignment="1">
      <alignment horizontal="left" vertical="center" wrapText="1"/>
    </xf>
    <xf numFmtId="9" fontId="9" fillId="3" borderId="2" xfId="0" applyNumberFormat="1" applyFont="1" applyFill="1" applyBorder="1" applyAlignment="1">
      <alignment horizontal="left" vertical="center"/>
    </xf>
    <xf numFmtId="0" fontId="7" fillId="3" borderId="10" xfId="0" applyFont="1" applyFill="1" applyBorder="1" applyAlignment="1">
      <alignment horizontal="left" vertical="top" wrapText="1"/>
    </xf>
    <xf numFmtId="0" fontId="9" fillId="3" borderId="8" xfId="0" applyFont="1" applyFill="1" applyBorder="1" applyAlignment="1">
      <alignment horizontal="left" vertical="top" wrapText="1"/>
    </xf>
    <xf numFmtId="9" fontId="9" fillId="3" borderId="11" xfId="0" applyNumberFormat="1" applyFont="1" applyFill="1" applyBorder="1" applyAlignment="1">
      <alignment horizontal="left" vertical="center"/>
    </xf>
    <xf numFmtId="0" fontId="7" fillId="3" borderId="12" xfId="0" applyFont="1" applyFill="1" applyBorder="1" applyAlignment="1">
      <alignment horizontal="left" vertical="top" wrapText="1"/>
    </xf>
    <xf numFmtId="3" fontId="7" fillId="3" borderId="12" xfId="0" applyNumberFormat="1" applyFont="1" applyFill="1" applyBorder="1" applyAlignment="1">
      <alignment horizontal="left" vertical="center"/>
    </xf>
    <xf numFmtId="9" fontId="7" fillId="3" borderId="2" xfId="0" applyNumberFormat="1" applyFont="1" applyFill="1" applyBorder="1" applyAlignment="1">
      <alignment horizontal="left" vertical="center"/>
    </xf>
    <xf numFmtId="1" fontId="7" fillId="3" borderId="2" xfId="0" applyNumberFormat="1" applyFont="1" applyFill="1" applyBorder="1" applyAlignment="1">
      <alignment horizontal="left" vertical="center"/>
    </xf>
    <xf numFmtId="164" fontId="7" fillId="3" borderId="2" xfId="0" applyNumberFormat="1" applyFont="1" applyFill="1" applyBorder="1" applyAlignment="1">
      <alignment horizontal="left" vertical="center"/>
    </xf>
    <xf numFmtId="164" fontId="0" fillId="0" borderId="0" xfId="0" applyNumberFormat="1"/>
    <xf numFmtId="164" fontId="7" fillId="3" borderId="2" xfId="0" applyNumberFormat="1" applyFont="1" applyFill="1" applyBorder="1" applyAlignment="1">
      <alignment horizontal="left" vertical="top" wrapText="1"/>
    </xf>
    <xf numFmtId="9" fontId="0" fillId="0" borderId="0" xfId="0" applyNumberFormat="1"/>
    <xf numFmtId="3" fontId="7" fillId="3" borderId="9" xfId="1" applyNumberFormat="1" applyFont="1" applyFill="1" applyBorder="1" applyAlignment="1">
      <alignment horizontal="left" vertical="center" wrapText="1"/>
    </xf>
    <xf numFmtId="164" fontId="7" fillId="3" borderId="4" xfId="0" applyNumberFormat="1" applyFont="1" applyFill="1" applyBorder="1" applyAlignment="1">
      <alignment horizontal="left" vertical="center"/>
    </xf>
    <xf numFmtId="0" fontId="6" fillId="4" borderId="14" xfId="0" applyFont="1" applyFill="1" applyBorder="1" applyAlignment="1">
      <alignment horizontal="left" vertical="top" wrapText="1"/>
    </xf>
    <xf numFmtId="0" fontId="7" fillId="3" borderId="8" xfId="0" applyFont="1" applyFill="1" applyBorder="1" applyAlignment="1">
      <alignment horizontal="left" vertical="top" wrapText="1"/>
    </xf>
    <xf numFmtId="0" fontId="6" fillId="3" borderId="4" xfId="0" applyFont="1" applyFill="1" applyBorder="1" applyAlignment="1">
      <alignment horizontal="left" vertical="top" wrapText="1"/>
    </xf>
    <xf numFmtId="0" fontId="3" fillId="0" borderId="16" xfId="0" applyFont="1" applyBorder="1" applyAlignment="1">
      <alignment vertical="top" wrapText="1"/>
    </xf>
    <xf numFmtId="0" fontId="0" fillId="0" borderId="16" xfId="0" applyBorder="1"/>
    <xf numFmtId="0" fontId="6" fillId="4" borderId="17"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 xfId="0" applyFont="1" applyFill="1" applyBorder="1" applyAlignment="1">
      <alignment horizontal="left" vertical="center"/>
    </xf>
    <xf numFmtId="0" fontId="7" fillId="3" borderId="20" xfId="0" applyFont="1" applyFill="1" applyBorder="1" applyAlignment="1">
      <alignment horizontal="left" vertical="center" wrapText="1"/>
    </xf>
    <xf numFmtId="0" fontId="7" fillId="3" borderId="12" xfId="0" applyFont="1" applyFill="1" applyBorder="1" applyAlignment="1">
      <alignment horizontal="left" vertical="center" wrapText="1"/>
    </xf>
    <xf numFmtId="1" fontId="0" fillId="0" borderId="0" xfId="0" applyNumberFormat="1"/>
    <xf numFmtId="3" fontId="7" fillId="3" borderId="23" xfId="0" applyNumberFormat="1" applyFont="1" applyFill="1" applyBorder="1" applyAlignment="1">
      <alignment horizontal="left" vertical="center"/>
    </xf>
    <xf numFmtId="3" fontId="7" fillId="3" borderId="4" xfId="0" applyNumberFormat="1" applyFont="1" applyFill="1" applyBorder="1" applyAlignment="1">
      <alignment horizontal="left" vertical="center"/>
    </xf>
    <xf numFmtId="0" fontId="6" fillId="3" borderId="15" xfId="0" applyFont="1" applyFill="1" applyBorder="1" applyAlignment="1">
      <alignment horizontal="left" vertical="center" wrapText="1"/>
    </xf>
    <xf numFmtId="9" fontId="8" fillId="3" borderId="24" xfId="0" applyNumberFormat="1" applyFont="1" applyFill="1" applyBorder="1" applyAlignment="1">
      <alignment horizontal="left" vertical="center"/>
    </xf>
    <xf numFmtId="9" fontId="8" fillId="3" borderId="15" xfId="0" applyNumberFormat="1" applyFont="1" applyFill="1" applyBorder="1" applyAlignment="1">
      <alignment horizontal="left" vertical="center"/>
    </xf>
    <xf numFmtId="0" fontId="7" fillId="3" borderId="4" xfId="0" applyFont="1" applyFill="1" applyBorder="1" applyAlignment="1">
      <alignment horizontal="left" vertical="center" wrapText="1"/>
    </xf>
    <xf numFmtId="0" fontId="6" fillId="4" borderId="25" xfId="0" applyFont="1" applyFill="1" applyBorder="1" applyAlignment="1">
      <alignment horizontal="left" vertical="center" wrapText="1"/>
    </xf>
    <xf numFmtId="3" fontId="6" fillId="4" borderId="26" xfId="0" applyNumberFormat="1" applyFont="1" applyFill="1" applyBorder="1" applyAlignment="1">
      <alignment horizontal="left" vertical="center"/>
    </xf>
    <xf numFmtId="3" fontId="6" fillId="4" borderId="25" xfId="0" applyNumberFormat="1" applyFont="1" applyFill="1" applyBorder="1" applyAlignment="1">
      <alignment horizontal="left" vertical="center"/>
    </xf>
    <xf numFmtId="3" fontId="0" fillId="0" borderId="0" xfId="0" applyNumberFormat="1"/>
    <xf numFmtId="0" fontId="6" fillId="4" borderId="12" xfId="0" applyFont="1" applyFill="1" applyBorder="1" applyAlignment="1">
      <alignment horizontal="left" vertical="center" wrapText="1"/>
    </xf>
    <xf numFmtId="0" fontId="0" fillId="0" borderId="2" xfId="0" applyBorder="1" applyAlignment="1">
      <alignment vertical="top" wrapText="1"/>
    </xf>
    <xf numFmtId="165" fontId="4" fillId="5" borderId="27" xfId="0" applyNumberFormat="1" applyFont="1" applyFill="1" applyBorder="1"/>
    <xf numFmtId="3" fontId="6" fillId="4" borderId="24" xfId="0" applyNumberFormat="1" applyFont="1" applyFill="1" applyBorder="1" applyAlignment="1">
      <alignment horizontal="left" vertical="center"/>
    </xf>
    <xf numFmtId="3" fontId="6" fillId="4" borderId="15" xfId="0" applyNumberFormat="1" applyFont="1" applyFill="1" applyBorder="1" applyAlignment="1">
      <alignment horizontal="left" vertical="center"/>
    </xf>
    <xf numFmtId="165" fontId="4" fillId="5" borderId="0" xfId="0" applyNumberFormat="1" applyFont="1" applyFill="1"/>
    <xf numFmtId="166" fontId="0" fillId="0" borderId="0" xfId="0" applyNumberFormat="1"/>
    <xf numFmtId="0" fontId="11" fillId="0" borderId="0" xfId="0" applyFont="1" applyAlignment="1">
      <alignment vertical="top" wrapText="1"/>
    </xf>
    <xf numFmtId="9" fontId="3" fillId="3" borderId="0" xfId="1" applyNumberFormat="1" applyFont="1" applyFill="1" applyAlignment="1">
      <alignment horizontal="left" vertical="center"/>
    </xf>
    <xf numFmtId="0" fontId="12" fillId="0" borderId="0" xfId="0" applyFont="1"/>
    <xf numFmtId="9" fontId="3" fillId="0" borderId="19" xfId="1" applyNumberFormat="1" applyFont="1" applyBorder="1" applyAlignment="1">
      <alignment horizontal="left" vertical="center"/>
    </xf>
    <xf numFmtId="9" fontId="3" fillId="0" borderId="23" xfId="1" applyNumberFormat="1" applyFont="1" applyBorder="1" applyAlignment="1">
      <alignment horizontal="left" vertical="center"/>
    </xf>
    <xf numFmtId="3" fontId="3" fillId="3" borderId="19" xfId="1" applyNumberFormat="1" applyFont="1" applyFill="1" applyBorder="1" applyAlignment="1">
      <alignment horizontal="left" vertical="center"/>
    </xf>
    <xf numFmtId="1" fontId="7" fillId="3" borderId="19" xfId="1" applyNumberFormat="1" applyFont="1" applyFill="1" applyBorder="1" applyAlignment="1">
      <alignment horizontal="left" vertical="center" wrapText="1"/>
    </xf>
    <xf numFmtId="3" fontId="7" fillId="5" borderId="19" xfId="1" applyNumberFormat="1" applyFont="1" applyFill="1" applyBorder="1" applyAlignment="1">
      <alignment horizontal="left" vertical="center"/>
    </xf>
    <xf numFmtId="9" fontId="7" fillId="0" borderId="19" xfId="0" applyNumberFormat="1" applyFont="1" applyBorder="1" applyAlignment="1">
      <alignment horizontal="left" vertical="center"/>
    </xf>
    <xf numFmtId="164" fontId="7" fillId="0" borderId="23" xfId="0" applyNumberFormat="1" applyFont="1" applyBorder="1" applyAlignment="1">
      <alignment horizontal="left" vertical="center"/>
    </xf>
    <xf numFmtId="9" fontId="7" fillId="0" borderId="23" xfId="0" applyNumberFormat="1" applyFont="1" applyBorder="1" applyAlignment="1">
      <alignment horizontal="left" vertical="center" wrapText="1"/>
    </xf>
    <xf numFmtId="9" fontId="7" fillId="0" borderId="19" xfId="0" applyNumberFormat="1" applyFont="1" applyBorder="1" applyAlignment="1">
      <alignment horizontal="left" vertical="center" wrapText="1"/>
    </xf>
    <xf numFmtId="3" fontId="7" fillId="0" borderId="19" xfId="1" applyNumberFormat="1" applyFont="1" applyBorder="1" applyAlignment="1">
      <alignment horizontal="left" vertical="center"/>
    </xf>
    <xf numFmtId="3" fontId="7" fillId="3" borderId="19" xfId="1" applyNumberFormat="1" applyFont="1" applyFill="1" applyBorder="1" applyAlignment="1">
      <alignment horizontal="left" vertical="center" wrapText="1"/>
    </xf>
    <xf numFmtId="164" fontId="7" fillId="3" borderId="19" xfId="0" applyNumberFormat="1" applyFont="1" applyFill="1" applyBorder="1" applyAlignment="1">
      <alignment horizontal="left" vertical="center"/>
    </xf>
    <xf numFmtId="164" fontId="7" fillId="3" borderId="23" xfId="0" applyNumberFormat="1" applyFont="1" applyFill="1" applyBorder="1" applyAlignment="1">
      <alignment horizontal="left" vertical="center"/>
    </xf>
    <xf numFmtId="3" fontId="7" fillId="3" borderId="19" xfId="0" applyNumberFormat="1" applyFont="1" applyFill="1" applyBorder="1" applyAlignment="1">
      <alignment horizontal="left" vertical="center"/>
    </xf>
    <xf numFmtId="0" fontId="8" fillId="3" borderId="24" xfId="0" applyFont="1" applyFill="1" applyBorder="1" applyAlignment="1">
      <alignment horizontal="left" vertical="center"/>
    </xf>
    <xf numFmtId="9" fontId="6" fillId="4" borderId="19" xfId="0" applyNumberFormat="1" applyFont="1" applyFill="1" applyBorder="1" applyAlignment="1">
      <alignment horizontal="left" vertical="center"/>
    </xf>
    <xf numFmtId="165" fontId="4" fillId="5" borderId="19" xfId="0" applyNumberFormat="1" applyFont="1" applyFill="1" applyBorder="1"/>
    <xf numFmtId="0" fontId="0" fillId="0" borderId="19" xfId="0" applyBorder="1"/>
    <xf numFmtId="0" fontId="8" fillId="7" borderId="13" xfId="0" applyFont="1" applyFill="1" applyBorder="1" applyAlignment="1">
      <alignment horizontal="left" vertical="center"/>
    </xf>
    <xf numFmtId="9" fontId="7" fillId="7" borderId="13" xfId="0" applyNumberFormat="1" applyFont="1" applyFill="1" applyBorder="1" applyAlignment="1">
      <alignment horizontal="left" vertical="center"/>
    </xf>
    <xf numFmtId="9" fontId="9" fillId="3" borderId="7" xfId="0" applyNumberFormat="1" applyFont="1" applyFill="1" applyBorder="1" applyAlignment="1">
      <alignment horizontal="left" vertical="center"/>
    </xf>
    <xf numFmtId="9" fontId="3" fillId="3" borderId="26" xfId="0" applyNumberFormat="1" applyFont="1" applyFill="1" applyBorder="1" applyAlignment="1">
      <alignment horizontal="left" vertical="center" wrapText="1"/>
    </xf>
    <xf numFmtId="9" fontId="3" fillId="0" borderId="26" xfId="0" applyNumberFormat="1" applyFont="1" applyBorder="1" applyAlignment="1">
      <alignment horizontal="left" vertical="center" wrapText="1"/>
    </xf>
    <xf numFmtId="9" fontId="7" fillId="0" borderId="7" xfId="0" applyNumberFormat="1" applyFont="1" applyBorder="1" applyAlignment="1">
      <alignment horizontal="left" vertical="center"/>
    </xf>
    <xf numFmtId="1" fontId="8" fillId="7" borderId="13" xfId="0" applyNumberFormat="1" applyFont="1" applyFill="1" applyBorder="1" applyAlignment="1">
      <alignment horizontal="left" vertical="center"/>
    </xf>
    <xf numFmtId="164" fontId="8" fillId="7" borderId="13" xfId="0" applyNumberFormat="1" applyFont="1" applyFill="1" applyBorder="1" applyAlignment="1">
      <alignment horizontal="left" vertical="center"/>
    </xf>
    <xf numFmtId="0" fontId="6" fillId="7" borderId="7" xfId="0" applyFont="1" applyFill="1" applyBorder="1" applyAlignment="1">
      <alignment horizontal="left" vertical="center" wrapText="1"/>
    </xf>
    <xf numFmtId="3" fontId="7" fillId="0" borderId="7" xfId="0" applyNumberFormat="1" applyFont="1" applyBorder="1" applyAlignment="1">
      <alignment horizontal="left" vertical="center"/>
    </xf>
    <xf numFmtId="9" fontId="8" fillId="3" borderId="13" xfId="0" applyNumberFormat="1" applyFont="1" applyFill="1" applyBorder="1" applyAlignment="1">
      <alignment horizontal="left" vertical="center"/>
    </xf>
    <xf numFmtId="9" fontId="3" fillId="0" borderId="32" xfId="0" applyNumberFormat="1" applyFont="1" applyBorder="1" applyAlignment="1">
      <alignment horizontal="left"/>
    </xf>
    <xf numFmtId="1" fontId="3" fillId="0" borderId="32" xfId="0" applyNumberFormat="1" applyFont="1" applyBorder="1" applyAlignment="1">
      <alignment horizontal="left"/>
    </xf>
    <xf numFmtId="9" fontId="9" fillId="3" borderId="33" xfId="0" applyNumberFormat="1" applyFont="1" applyFill="1" applyBorder="1" applyAlignment="1">
      <alignment horizontal="left" vertical="center"/>
    </xf>
    <xf numFmtId="0" fontId="8" fillId="7" borderId="3" xfId="0" applyFont="1" applyFill="1" applyBorder="1" applyAlignment="1">
      <alignment horizontal="left" vertical="center"/>
    </xf>
    <xf numFmtId="9" fontId="3" fillId="0" borderId="2" xfId="1" applyNumberFormat="1" applyFont="1" applyBorder="1" applyAlignment="1">
      <alignment horizontal="left" vertical="center"/>
    </xf>
    <xf numFmtId="9" fontId="3" fillId="0" borderId="4" xfId="1" applyNumberFormat="1" applyFont="1" applyBorder="1" applyAlignment="1">
      <alignment horizontal="left" vertical="center"/>
    </xf>
    <xf numFmtId="3" fontId="7" fillId="5" borderId="2" xfId="1" applyNumberFormat="1" applyFont="1" applyFill="1" applyBorder="1" applyAlignment="1">
      <alignment horizontal="left" vertical="center"/>
    </xf>
    <xf numFmtId="9" fontId="7" fillId="7" borderId="3" xfId="0" applyNumberFormat="1" applyFont="1" applyFill="1" applyBorder="1" applyAlignment="1">
      <alignment horizontal="left" vertical="center"/>
    </xf>
    <xf numFmtId="9" fontId="7" fillId="0" borderId="2" xfId="0" applyNumberFormat="1" applyFont="1" applyBorder="1" applyAlignment="1">
      <alignment horizontal="left" vertical="center"/>
    </xf>
    <xf numFmtId="164" fontId="7" fillId="0" borderId="4" xfId="0" applyNumberFormat="1" applyFont="1" applyBorder="1" applyAlignment="1">
      <alignment horizontal="left" vertical="center"/>
    </xf>
    <xf numFmtId="9" fontId="3" fillId="3" borderId="25" xfId="0" applyNumberFormat="1" applyFont="1" applyFill="1" applyBorder="1" applyAlignment="1">
      <alignment horizontal="left" vertical="center" wrapText="1"/>
    </xf>
    <xf numFmtId="9" fontId="3" fillId="0" borderId="25" xfId="0" applyNumberFormat="1" applyFont="1" applyBorder="1" applyAlignment="1">
      <alignment horizontal="left" vertical="center" wrapText="1"/>
    </xf>
    <xf numFmtId="9" fontId="7" fillId="0" borderId="4" xfId="0" applyNumberFormat="1" applyFont="1" applyBorder="1" applyAlignment="1">
      <alignment horizontal="left" vertical="center" wrapText="1"/>
    </xf>
    <xf numFmtId="9" fontId="7" fillId="0" borderId="11" xfId="0" applyNumberFormat="1" applyFont="1" applyBorder="1" applyAlignment="1">
      <alignment horizontal="left" vertical="center"/>
    </xf>
    <xf numFmtId="9" fontId="7" fillId="0" borderId="2" xfId="0" applyNumberFormat="1" applyFont="1" applyBorder="1" applyAlignment="1">
      <alignment horizontal="left" vertical="center" wrapText="1"/>
    </xf>
    <xf numFmtId="3" fontId="7" fillId="0" borderId="2" xfId="1" applyNumberFormat="1" applyFont="1" applyBorder="1" applyAlignment="1">
      <alignment horizontal="left" vertical="center"/>
    </xf>
    <xf numFmtId="1" fontId="8" fillId="7" borderId="3" xfId="0" applyNumberFormat="1" applyFont="1" applyFill="1" applyBorder="1" applyAlignment="1">
      <alignment horizontal="left" vertical="center"/>
    </xf>
    <xf numFmtId="3" fontId="7" fillId="3" borderId="2" xfId="1" applyNumberFormat="1" applyFont="1" applyFill="1" applyBorder="1" applyAlignment="1">
      <alignment horizontal="left" vertical="center" wrapText="1"/>
    </xf>
    <xf numFmtId="164" fontId="8" fillId="7" borderId="3" xfId="0" applyNumberFormat="1" applyFont="1" applyFill="1" applyBorder="1" applyAlignment="1">
      <alignment horizontal="left" vertical="center"/>
    </xf>
    <xf numFmtId="0" fontId="6" fillId="7" borderId="11" xfId="0" applyFont="1" applyFill="1" applyBorder="1" applyAlignment="1">
      <alignment horizontal="left" vertical="center" wrapText="1"/>
    </xf>
    <xf numFmtId="1" fontId="3" fillId="0" borderId="31" xfId="0" applyNumberFormat="1" applyFont="1" applyBorder="1" applyAlignment="1">
      <alignment horizontal="left"/>
    </xf>
    <xf numFmtId="9" fontId="3" fillId="0" borderId="31" xfId="0" applyNumberFormat="1" applyFont="1" applyBorder="1" applyAlignment="1">
      <alignment horizontal="left"/>
    </xf>
    <xf numFmtId="3" fontId="7" fillId="0" borderId="11" xfId="0" applyNumberFormat="1" applyFont="1" applyBorder="1" applyAlignment="1">
      <alignment horizontal="left" vertical="center"/>
    </xf>
    <xf numFmtId="0" fontId="8" fillId="3" borderId="15" xfId="0" applyFont="1" applyFill="1" applyBorder="1" applyAlignment="1">
      <alignment horizontal="left" vertical="center"/>
    </xf>
    <xf numFmtId="9" fontId="8" fillId="3" borderId="3" xfId="0" applyNumberFormat="1" applyFont="1" applyFill="1" applyBorder="1" applyAlignment="1">
      <alignment horizontal="left" vertical="center"/>
    </xf>
    <xf numFmtId="3" fontId="7" fillId="3" borderId="2" xfId="0" applyNumberFormat="1" applyFont="1" applyFill="1" applyBorder="1" applyAlignment="1">
      <alignment horizontal="left" vertical="center"/>
    </xf>
    <xf numFmtId="9" fontId="6" fillId="4" borderId="2" xfId="0" applyNumberFormat="1" applyFont="1" applyFill="1" applyBorder="1" applyAlignment="1">
      <alignment horizontal="left" vertical="center"/>
    </xf>
    <xf numFmtId="165" fontId="4" fillId="5" borderId="2" xfId="0" applyNumberFormat="1" applyFont="1" applyFill="1" applyBorder="1"/>
    <xf numFmtId="0" fontId="0" fillId="0" borderId="2" xfId="0" applyBorder="1"/>
    <xf numFmtId="0" fontId="5" fillId="2" borderId="35"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8" fillId="4" borderId="37" xfId="0" applyFont="1" applyFill="1" applyBorder="1" applyAlignment="1">
      <alignment horizontal="left" vertical="center"/>
    </xf>
    <xf numFmtId="3" fontId="3" fillId="3" borderId="38" xfId="1" applyNumberFormat="1" applyFont="1" applyFill="1" applyBorder="1" applyAlignment="1">
      <alignment horizontal="left" vertical="center"/>
    </xf>
    <xf numFmtId="9" fontId="9" fillId="3" borderId="39" xfId="0" applyNumberFormat="1" applyFont="1" applyFill="1" applyBorder="1" applyAlignment="1">
      <alignment horizontal="left" vertical="center"/>
    </xf>
    <xf numFmtId="1" fontId="7" fillId="3" borderId="38" xfId="1" applyNumberFormat="1" applyFont="1" applyFill="1" applyBorder="1" applyAlignment="1">
      <alignment horizontal="left" vertical="center" wrapText="1"/>
    </xf>
    <xf numFmtId="9" fontId="9" fillId="3" borderId="38" xfId="0" applyNumberFormat="1" applyFont="1" applyFill="1" applyBorder="1" applyAlignment="1">
      <alignment horizontal="left" vertical="center"/>
    </xf>
    <xf numFmtId="9" fontId="9" fillId="3" borderId="42" xfId="0" applyNumberFormat="1" applyFont="1" applyFill="1" applyBorder="1" applyAlignment="1">
      <alignment horizontal="left" vertical="center"/>
    </xf>
    <xf numFmtId="1" fontId="7" fillId="3" borderId="38" xfId="0" applyNumberFormat="1" applyFont="1" applyFill="1" applyBorder="1" applyAlignment="1">
      <alignment horizontal="left" vertical="center"/>
    </xf>
    <xf numFmtId="9" fontId="3" fillId="3" borderId="41" xfId="0" applyNumberFormat="1" applyFont="1" applyFill="1" applyBorder="1" applyAlignment="1">
      <alignment horizontal="left" vertical="center" wrapText="1"/>
    </xf>
    <xf numFmtId="9" fontId="7" fillId="3" borderId="43" xfId="0" applyNumberFormat="1" applyFont="1" applyFill="1" applyBorder="1" applyAlignment="1">
      <alignment horizontal="left" vertical="center" wrapText="1"/>
    </xf>
    <xf numFmtId="9" fontId="7" fillId="3" borderId="38" xfId="0" applyNumberFormat="1" applyFont="1" applyFill="1" applyBorder="1" applyAlignment="1">
      <alignment horizontal="left" vertical="center"/>
    </xf>
    <xf numFmtId="9" fontId="7" fillId="0" borderId="41" xfId="0" applyNumberFormat="1" applyFont="1" applyBorder="1" applyAlignment="1">
      <alignment horizontal="left" vertical="center" wrapText="1"/>
    </xf>
    <xf numFmtId="3" fontId="7" fillId="3" borderId="41" xfId="1" applyNumberFormat="1" applyFont="1" applyFill="1" applyBorder="1" applyAlignment="1">
      <alignment horizontal="left" vertical="center" wrapText="1"/>
    </xf>
    <xf numFmtId="0" fontId="6" fillId="4" borderId="45" xfId="0" applyFont="1" applyFill="1" applyBorder="1" applyAlignment="1">
      <alignment horizontal="left" vertical="center" wrapText="1"/>
    </xf>
    <xf numFmtId="0" fontId="8" fillId="3" borderId="38" xfId="0" applyFont="1" applyFill="1" applyBorder="1" applyAlignment="1">
      <alignment horizontal="left" vertical="center"/>
    </xf>
    <xf numFmtId="3" fontId="7" fillId="3" borderId="47" xfId="0" applyNumberFormat="1" applyFont="1" applyFill="1" applyBorder="1" applyAlignment="1">
      <alignment horizontal="left" vertical="center"/>
    </xf>
    <xf numFmtId="9" fontId="8" fillId="3" borderId="36" xfId="0" applyNumberFormat="1" applyFont="1" applyFill="1" applyBorder="1" applyAlignment="1">
      <alignment horizontal="left" vertical="center"/>
    </xf>
    <xf numFmtId="165" fontId="4" fillId="5" borderId="48" xfId="0" applyNumberFormat="1" applyFont="1" applyFill="1" applyBorder="1"/>
    <xf numFmtId="0" fontId="0" fillId="0" borderId="48" xfId="0" applyBorder="1"/>
    <xf numFmtId="0" fontId="6" fillId="8" borderId="34" xfId="0" applyFont="1" applyFill="1" applyBorder="1" applyAlignment="1">
      <alignment horizontal="left" vertical="center" wrapText="1"/>
    </xf>
    <xf numFmtId="0" fontId="6" fillId="8" borderId="1" xfId="0" applyFont="1" applyFill="1" applyBorder="1" applyAlignment="1">
      <alignment horizontal="left" vertical="center" wrapText="1"/>
    </xf>
    <xf numFmtId="167" fontId="7" fillId="3" borderId="2" xfId="0" applyNumberFormat="1" applyFont="1" applyFill="1" applyBorder="1" applyAlignment="1">
      <alignment horizontal="left" vertical="center" wrapText="1"/>
    </xf>
    <xf numFmtId="0" fontId="0" fillId="0" borderId="30" xfId="0" applyBorder="1"/>
    <xf numFmtId="9" fontId="3" fillId="3" borderId="38" xfId="1" applyNumberFormat="1" applyFont="1" applyFill="1" applyBorder="1" applyAlignment="1">
      <alignment horizontal="left" vertical="center"/>
    </xf>
    <xf numFmtId="0" fontId="0" fillId="6" borderId="0" xfId="0" applyFill="1"/>
    <xf numFmtId="168" fontId="0" fillId="9" borderId="49" xfId="2" applyNumberFormat="1" applyFont="1" applyFill="1" applyBorder="1" applyAlignment="1">
      <alignment horizontal="right"/>
    </xf>
    <xf numFmtId="43" fontId="0" fillId="0" borderId="0" xfId="0" applyNumberFormat="1"/>
    <xf numFmtId="1" fontId="7" fillId="3" borderId="7" xfId="0" applyNumberFormat="1" applyFont="1" applyFill="1" applyBorder="1" applyAlignment="1">
      <alignment horizontal="left" vertical="center"/>
    </xf>
    <xf numFmtId="1" fontId="7" fillId="3" borderId="11" xfId="0" applyNumberFormat="1" applyFont="1" applyFill="1" applyBorder="1" applyAlignment="1">
      <alignment horizontal="left" vertical="center"/>
    </xf>
    <xf numFmtId="3" fontId="7" fillId="3" borderId="42" xfId="0" applyNumberFormat="1" applyFont="1" applyFill="1" applyBorder="1" applyAlignment="1">
      <alignment horizontal="left" vertical="center"/>
    </xf>
    <xf numFmtId="165" fontId="7" fillId="3" borderId="0" xfId="0" applyNumberFormat="1" applyFont="1" applyFill="1" applyAlignment="1">
      <alignment horizontal="left" vertical="center"/>
    </xf>
    <xf numFmtId="0" fontId="3" fillId="0" borderId="0" xfId="0" applyFont="1"/>
    <xf numFmtId="0" fontId="3" fillId="3" borderId="0" xfId="0" applyFont="1" applyFill="1"/>
    <xf numFmtId="0" fontId="3" fillId="0" borderId="4" xfId="0" applyFont="1" applyBorder="1" applyAlignment="1">
      <alignment horizontal="left" vertical="center"/>
    </xf>
    <xf numFmtId="0" fontId="7" fillId="0" borderId="2" xfId="0" applyFont="1" applyBorder="1" applyAlignment="1">
      <alignment horizontal="left" vertical="center" wrapText="1"/>
    </xf>
    <xf numFmtId="0" fontId="14" fillId="3" borderId="0" xfId="0" applyFont="1" applyFill="1"/>
    <xf numFmtId="0" fontId="8" fillId="4" borderId="18" xfId="0" applyFont="1" applyFill="1" applyBorder="1" applyAlignment="1">
      <alignment horizontal="left" vertical="center"/>
    </xf>
    <xf numFmtId="0" fontId="8" fillId="4" borderId="13" xfId="0" applyFont="1" applyFill="1" applyBorder="1" applyAlignment="1">
      <alignment horizontal="left" vertical="center"/>
    </xf>
    <xf numFmtId="9" fontId="3" fillId="3" borderId="9" xfId="1" applyNumberFormat="1" applyFont="1" applyFill="1" applyBorder="1" applyAlignment="1">
      <alignment horizontal="left" vertical="center"/>
    </xf>
    <xf numFmtId="9" fontId="3" fillId="0" borderId="2" xfId="4" applyNumberFormat="1" applyFont="1" applyBorder="1" applyAlignment="1">
      <alignment horizontal="left" vertical="center"/>
    </xf>
    <xf numFmtId="0" fontId="3" fillId="0" borderId="0" xfId="0" applyFont="1" applyAlignment="1">
      <alignment horizontal="left" vertical="center"/>
    </xf>
    <xf numFmtId="9" fontId="3" fillId="3" borderId="4" xfId="1" applyNumberFormat="1" applyFont="1" applyFill="1" applyBorder="1" applyAlignment="1">
      <alignment horizontal="left" vertical="center"/>
    </xf>
    <xf numFmtId="0" fontId="7" fillId="3" borderId="50" xfId="0" applyFont="1" applyFill="1" applyBorder="1" applyAlignment="1">
      <alignment horizontal="left" vertical="top" wrapText="1"/>
    </xf>
    <xf numFmtId="9" fontId="3" fillId="3" borderId="50" xfId="4" applyNumberFormat="1" applyFont="1" applyFill="1" applyBorder="1" applyAlignment="1">
      <alignment horizontal="left" vertical="center"/>
    </xf>
    <xf numFmtId="0" fontId="3" fillId="3" borderId="50" xfId="0" applyFont="1" applyFill="1" applyBorder="1"/>
    <xf numFmtId="0" fontId="6" fillId="4" borderId="17" xfId="0" applyFont="1" applyFill="1" applyBorder="1" applyAlignment="1">
      <alignment horizontal="left" vertical="top" wrapText="1"/>
    </xf>
    <xf numFmtId="0" fontId="8" fillId="4" borderId="7" xfId="0" applyFont="1" applyFill="1" applyBorder="1" applyAlignment="1">
      <alignment horizontal="left" vertical="center"/>
    </xf>
    <xf numFmtId="1" fontId="7" fillId="0" borderId="25" xfId="0" applyNumberFormat="1" applyFont="1" applyBorder="1" applyAlignment="1">
      <alignment horizontal="left" vertical="center"/>
    </xf>
    <xf numFmtId="3" fontId="7" fillId="10" borderId="9" xfId="1" applyNumberFormat="1" applyFont="1" applyFill="1" applyBorder="1" applyAlignment="1">
      <alignment horizontal="left" vertical="center"/>
    </xf>
    <xf numFmtId="9" fontId="9" fillId="0" borderId="11" xfId="0" applyNumberFormat="1" applyFont="1" applyBorder="1" applyAlignment="1">
      <alignment horizontal="left" vertical="center"/>
    </xf>
    <xf numFmtId="0" fontId="7" fillId="11" borderId="12" xfId="0" applyFont="1" applyFill="1" applyBorder="1" applyAlignment="1">
      <alignment horizontal="left" vertical="top" wrapText="1"/>
    </xf>
    <xf numFmtId="3" fontId="7" fillId="11" borderId="12" xfId="0" applyNumberFormat="1" applyFont="1" applyFill="1" applyBorder="1" applyAlignment="1">
      <alignment horizontal="left" vertical="center"/>
    </xf>
    <xf numFmtId="3" fontId="7" fillId="3" borderId="0" xfId="0" applyNumberFormat="1" applyFont="1" applyFill="1" applyAlignment="1">
      <alignment horizontal="left" vertical="center"/>
    </xf>
    <xf numFmtId="169" fontId="7" fillId="3" borderId="0" xfId="0" applyNumberFormat="1" applyFont="1" applyFill="1" applyAlignment="1">
      <alignment horizontal="left" vertical="center"/>
    </xf>
    <xf numFmtId="0" fontId="6" fillId="4" borderId="18" xfId="0" applyFont="1" applyFill="1" applyBorder="1" applyAlignment="1">
      <alignment horizontal="left" vertical="top" wrapText="1"/>
    </xf>
    <xf numFmtId="9" fontId="7" fillId="4" borderId="7" xfId="0" applyNumberFormat="1" applyFont="1" applyFill="1" applyBorder="1" applyAlignment="1">
      <alignment horizontal="left" vertical="center"/>
    </xf>
    <xf numFmtId="170" fontId="7" fillId="0" borderId="4" xfId="0" applyNumberFormat="1" applyFont="1" applyBorder="1" applyAlignment="1">
      <alignment horizontal="left" vertical="center"/>
    </xf>
    <xf numFmtId="170" fontId="7" fillId="3" borderId="0" xfId="0" applyNumberFormat="1" applyFont="1" applyFill="1" applyAlignment="1">
      <alignment horizontal="left" vertical="center"/>
    </xf>
    <xf numFmtId="3" fontId="7" fillId="4" borderId="18" xfId="0" applyNumberFormat="1" applyFont="1" applyFill="1" applyBorder="1" applyAlignment="1">
      <alignment horizontal="left" vertical="center"/>
    </xf>
    <xf numFmtId="0" fontId="0" fillId="7" borderId="0" xfId="0" applyFill="1"/>
    <xf numFmtId="9" fontId="3" fillId="0" borderId="25" xfId="0" applyNumberFormat="1" applyFont="1" applyBorder="1" applyAlignment="1">
      <alignment horizontal="left" vertical="center"/>
    </xf>
    <xf numFmtId="9" fontId="3" fillId="3" borderId="12" xfId="0" applyNumberFormat="1" applyFont="1" applyFill="1" applyBorder="1" applyAlignment="1">
      <alignment horizontal="left" vertical="center" wrapText="1"/>
    </xf>
    <xf numFmtId="0" fontId="7" fillId="3" borderId="30" xfId="0" applyFont="1" applyFill="1" applyBorder="1" applyAlignment="1">
      <alignment horizontal="left" vertical="top" wrapText="1"/>
    </xf>
    <xf numFmtId="169" fontId="3" fillId="0" borderId="9" xfId="0" applyNumberFormat="1" applyFont="1" applyBorder="1" applyAlignment="1">
      <alignment horizontal="left"/>
    </xf>
    <xf numFmtId="0" fontId="14" fillId="0" borderId="0" xfId="0" applyFont="1"/>
    <xf numFmtId="169" fontId="3" fillId="0" borderId="2" xfId="1" applyNumberFormat="1" applyFont="1" applyBorder="1" applyAlignment="1">
      <alignment horizontal="left" vertical="center"/>
    </xf>
    <xf numFmtId="0" fontId="7" fillId="3" borderId="52" xfId="0" applyFont="1" applyFill="1" applyBorder="1" applyAlignment="1">
      <alignment horizontal="left" vertical="top" wrapText="1"/>
    </xf>
    <xf numFmtId="9" fontId="3" fillId="0" borderId="9" xfId="0" applyNumberFormat="1" applyFont="1" applyBorder="1" applyAlignment="1">
      <alignment horizontal="left" vertical="center"/>
    </xf>
    <xf numFmtId="0" fontId="0" fillId="3" borderId="0" xfId="0" applyFill="1" applyAlignment="1">
      <alignment wrapText="1"/>
    </xf>
    <xf numFmtId="0" fontId="0" fillId="0" borderId="0" xfId="0" applyAlignment="1">
      <alignment wrapText="1"/>
    </xf>
    <xf numFmtId="9" fontId="3" fillId="0" borderId="0" xfId="0" applyNumberFormat="1" applyFont="1"/>
    <xf numFmtId="0" fontId="7" fillId="3" borderId="53" xfId="0" applyFont="1" applyFill="1" applyBorder="1" applyAlignment="1">
      <alignment horizontal="left" vertical="top" wrapText="1"/>
    </xf>
    <xf numFmtId="9" fontId="7" fillId="3" borderId="0" xfId="0" applyNumberFormat="1" applyFont="1" applyFill="1" applyAlignment="1">
      <alignment horizontal="left" vertical="center" wrapText="1"/>
    </xf>
    <xf numFmtId="1" fontId="8" fillId="4" borderId="18" xfId="0" applyNumberFormat="1" applyFont="1" applyFill="1" applyBorder="1" applyAlignment="1">
      <alignment horizontal="left" vertical="center"/>
    </xf>
    <xf numFmtId="3" fontId="8" fillId="4" borderId="18" xfId="5" applyNumberFormat="1" applyFont="1" applyFill="1" applyBorder="1" applyAlignment="1">
      <alignment horizontal="left" vertical="center"/>
    </xf>
    <xf numFmtId="1" fontId="8" fillId="4" borderId="7" xfId="0" applyNumberFormat="1" applyFont="1" applyFill="1" applyBorder="1" applyAlignment="1">
      <alignment horizontal="left" vertical="center"/>
    </xf>
    <xf numFmtId="3" fontId="3" fillId="3" borderId="9" xfId="0" applyNumberFormat="1" applyFont="1" applyFill="1" applyBorder="1" applyAlignment="1">
      <alignment horizontal="left" vertical="center"/>
    </xf>
    <xf numFmtId="1" fontId="7" fillId="3" borderId="0" xfId="0" applyNumberFormat="1" applyFont="1" applyFill="1" applyAlignment="1">
      <alignment horizontal="left" vertical="center"/>
    </xf>
    <xf numFmtId="164" fontId="8" fillId="4" borderId="54" xfId="0" applyNumberFormat="1" applyFont="1" applyFill="1" applyBorder="1" applyAlignment="1">
      <alignment horizontal="left" vertical="center"/>
    </xf>
    <xf numFmtId="0" fontId="8" fillId="4" borderId="54" xfId="0" applyFont="1" applyFill="1" applyBorder="1" applyAlignment="1">
      <alignment horizontal="left" vertical="center"/>
    </xf>
    <xf numFmtId="164" fontId="8" fillId="4" borderId="7" xfId="0" applyNumberFormat="1" applyFont="1" applyFill="1" applyBorder="1" applyAlignment="1">
      <alignment horizontal="left" vertical="center"/>
    </xf>
    <xf numFmtId="9" fontId="3" fillId="3" borderId="56" xfId="4" applyNumberFormat="1" applyFont="1" applyFill="1" applyBorder="1" applyAlignment="1">
      <alignment horizontal="left" vertical="center"/>
    </xf>
    <xf numFmtId="0" fontId="3" fillId="0" borderId="16" xfId="0" applyFont="1" applyBorder="1"/>
    <xf numFmtId="9" fontId="3" fillId="3" borderId="20" xfId="0" applyNumberFormat="1" applyFont="1" applyFill="1" applyBorder="1" applyAlignment="1">
      <alignment horizontal="left"/>
    </xf>
    <xf numFmtId="0" fontId="15" fillId="0" borderId="0" xfId="3" applyFont="1" applyAlignment="1">
      <alignment horizontal="left" vertical="center" wrapText="1"/>
    </xf>
    <xf numFmtId="0" fontId="6" fillId="4" borderId="3" xfId="0" applyFont="1" applyFill="1" applyBorder="1" applyAlignment="1">
      <alignment horizontal="left" vertical="center" wrapText="1"/>
    </xf>
    <xf numFmtId="3" fontId="3" fillId="0" borderId="0" xfId="0" applyNumberFormat="1" applyFont="1"/>
    <xf numFmtId="9" fontId="6" fillId="4" borderId="4" xfId="0" applyNumberFormat="1" applyFont="1" applyFill="1" applyBorder="1" applyAlignment="1">
      <alignment horizontal="left" vertical="center"/>
    </xf>
    <xf numFmtId="9" fontId="6" fillId="4" borderId="0" xfId="0" applyNumberFormat="1" applyFont="1" applyFill="1" applyAlignment="1">
      <alignment horizontal="left" vertical="center"/>
    </xf>
    <xf numFmtId="0" fontId="0" fillId="0" borderId="0" xfId="0" applyAlignment="1">
      <alignment horizontal="right"/>
    </xf>
    <xf numFmtId="3" fontId="7" fillId="0" borderId="9" xfId="1" applyNumberFormat="1" applyFont="1" applyBorder="1" applyAlignment="1">
      <alignment horizontal="left" vertical="center"/>
    </xf>
    <xf numFmtId="3" fontId="7" fillId="0" borderId="41" xfId="1" applyNumberFormat="1" applyFont="1" applyBorder="1" applyAlignment="1">
      <alignment horizontal="left" vertical="center"/>
    </xf>
    <xf numFmtId="3" fontId="7" fillId="3" borderId="38" xfId="1" applyNumberFormat="1" applyFont="1" applyFill="1" applyBorder="1" applyAlignment="1">
      <alignment horizontal="left" vertical="center"/>
    </xf>
    <xf numFmtId="0" fontId="29" fillId="0" borderId="0" xfId="0" applyFont="1"/>
    <xf numFmtId="9" fontId="29" fillId="0" borderId="0" xfId="0" applyNumberFormat="1" applyFont="1"/>
    <xf numFmtId="1" fontId="3" fillId="3" borderId="2" xfId="1" applyNumberFormat="1" applyFont="1" applyFill="1" applyBorder="1" applyAlignment="1">
      <alignment horizontal="left" vertical="center"/>
    </xf>
    <xf numFmtId="1" fontId="3" fillId="3" borderId="19" xfId="0" applyNumberFormat="1" applyFont="1" applyFill="1" applyBorder="1" applyAlignment="1">
      <alignment horizontal="left"/>
    </xf>
    <xf numFmtId="1" fontId="3" fillId="3" borderId="2" xfId="0" applyNumberFormat="1" applyFont="1" applyFill="1" applyBorder="1" applyAlignment="1">
      <alignment horizontal="left"/>
    </xf>
    <xf numFmtId="1" fontId="3" fillId="3" borderId="38" xfId="0" applyNumberFormat="1" applyFont="1" applyFill="1" applyBorder="1" applyAlignment="1">
      <alignment horizontal="left"/>
    </xf>
    <xf numFmtId="9" fontId="3" fillId="3" borderId="21" xfId="0" applyNumberFormat="1" applyFont="1" applyFill="1" applyBorder="1" applyAlignment="1">
      <alignment horizontal="left"/>
    </xf>
    <xf numFmtId="9" fontId="3" fillId="3" borderId="46" xfId="0" applyNumberFormat="1" applyFont="1" applyFill="1" applyBorder="1" applyAlignment="1">
      <alignment horizontal="left"/>
    </xf>
    <xf numFmtId="3" fontId="7" fillId="3" borderId="22" xfId="0" applyNumberFormat="1" applyFont="1" applyFill="1" applyBorder="1" applyAlignment="1">
      <alignment horizontal="left" vertical="center"/>
    </xf>
    <xf numFmtId="3" fontId="7" fillId="3" borderId="44" xfId="0" applyNumberFormat="1" applyFont="1" applyFill="1" applyBorder="1" applyAlignment="1">
      <alignment horizontal="left" vertical="center"/>
    </xf>
    <xf numFmtId="3" fontId="6" fillId="4" borderId="3" xfId="0" applyNumberFormat="1" applyFont="1" applyFill="1" applyBorder="1" applyAlignment="1">
      <alignment horizontal="left" vertical="center"/>
    </xf>
    <xf numFmtId="9" fontId="6" fillId="4" borderId="23" xfId="0" applyNumberFormat="1" applyFont="1" applyFill="1" applyBorder="1" applyAlignment="1">
      <alignment horizontal="left" vertical="center"/>
    </xf>
    <xf numFmtId="3" fontId="32" fillId="3" borderId="2" xfId="1" applyNumberFormat="1" applyFont="1" applyFill="1" applyBorder="1" applyAlignment="1">
      <alignment horizontal="left" vertical="center"/>
    </xf>
    <xf numFmtId="3" fontId="32" fillId="3" borderId="38" xfId="1" applyNumberFormat="1" applyFont="1" applyFill="1" applyBorder="1" applyAlignment="1">
      <alignment horizontal="left" vertical="center"/>
    </xf>
    <xf numFmtId="1" fontId="33" fillId="0" borderId="9" xfId="0" applyNumberFormat="1" applyFont="1" applyBorder="1" applyAlignment="1">
      <alignment horizontal="left"/>
    </xf>
    <xf numFmtId="9" fontId="32" fillId="3" borderId="38" xfId="0" applyNumberFormat="1" applyFont="1" applyFill="1" applyBorder="1" applyAlignment="1">
      <alignment horizontal="left" vertical="center"/>
    </xf>
    <xf numFmtId="169" fontId="32" fillId="0" borderId="2" xfId="1" applyNumberFormat="1" applyFont="1" applyBorder="1" applyAlignment="1">
      <alignment horizontal="left" vertical="center"/>
    </xf>
    <xf numFmtId="9" fontId="32" fillId="0" borderId="9" xfId="0" applyNumberFormat="1" applyFont="1" applyBorder="1" applyAlignment="1">
      <alignment horizontal="left" vertical="center"/>
    </xf>
    <xf numFmtId="1" fontId="7" fillId="3" borderId="10" xfId="0" applyNumberFormat="1" applyFont="1" applyFill="1" applyBorder="1" applyAlignment="1">
      <alignment horizontal="left" vertical="center"/>
    </xf>
    <xf numFmtId="1" fontId="7" fillId="3" borderId="40" xfId="0" applyNumberFormat="1" applyFont="1" applyFill="1" applyBorder="1" applyAlignment="1">
      <alignment horizontal="left" vertical="center"/>
    </xf>
    <xf numFmtId="0" fontId="33" fillId="0" borderId="9" xfId="0" applyFont="1" applyBorder="1" applyAlignment="1">
      <alignment horizontal="left"/>
    </xf>
    <xf numFmtId="9" fontId="3" fillId="3" borderId="2" xfId="4" applyNumberFormat="1" applyFont="1" applyFill="1" applyBorder="1" applyAlignment="1">
      <alignment horizontal="left" vertical="center"/>
    </xf>
    <xf numFmtId="1" fontId="7" fillId="3" borderId="2" xfId="0" applyNumberFormat="1" applyFont="1" applyFill="1" applyBorder="1" applyAlignment="1">
      <alignment horizontal="left" vertical="center" wrapText="1"/>
    </xf>
    <xf numFmtId="1" fontId="0" fillId="0" borderId="2" xfId="0" applyNumberFormat="1" applyBorder="1" applyAlignment="1">
      <alignment horizontal="left"/>
    </xf>
    <xf numFmtId="1" fontId="0" fillId="0" borderId="0" xfId="0" applyNumberFormat="1" applyAlignment="1">
      <alignment horizontal="left"/>
    </xf>
    <xf numFmtId="1" fontId="7" fillId="3" borderId="9" xfId="0" applyNumberFormat="1" applyFont="1" applyFill="1" applyBorder="1" applyAlignment="1">
      <alignment horizontal="left" vertical="center"/>
    </xf>
    <xf numFmtId="9" fontId="3" fillId="3" borderId="9" xfId="0" applyNumberFormat="1" applyFont="1" applyFill="1" applyBorder="1" applyAlignment="1">
      <alignment horizontal="left" vertical="center"/>
    </xf>
    <xf numFmtId="169" fontId="32" fillId="3" borderId="9" xfId="0" applyNumberFormat="1" applyFont="1" applyFill="1" applyBorder="1" applyAlignment="1">
      <alignment horizontal="left"/>
    </xf>
    <xf numFmtId="3" fontId="7" fillId="3" borderId="9" xfId="4" applyNumberFormat="1" applyFont="1" applyFill="1" applyBorder="1" applyAlignment="1">
      <alignment horizontal="left" vertical="center" wrapText="1"/>
    </xf>
    <xf numFmtId="169" fontId="3" fillId="6" borderId="2" xfId="1" applyNumberFormat="1" applyFont="1" applyFill="1" applyBorder="1" applyAlignment="1">
      <alignment horizontal="left" vertical="center"/>
    </xf>
    <xf numFmtId="169" fontId="32" fillId="6" borderId="2" xfId="1" applyNumberFormat="1" applyFont="1" applyFill="1" applyBorder="1" applyAlignment="1">
      <alignment horizontal="left" vertical="center"/>
    </xf>
    <xf numFmtId="3" fontId="4" fillId="5" borderId="27" xfId="0" applyNumberFormat="1" applyFont="1" applyFill="1" applyBorder="1"/>
    <xf numFmtId="8" fontId="0" fillId="0" borderId="0" xfId="0" applyNumberFormat="1" applyAlignment="1">
      <alignment horizontal="right"/>
    </xf>
    <xf numFmtId="165" fontId="7" fillId="3" borderId="4" xfId="0" applyNumberFormat="1" applyFont="1" applyFill="1" applyBorder="1" applyAlignment="1">
      <alignment horizontal="right" vertical="center"/>
    </xf>
    <xf numFmtId="165" fontId="7" fillId="3" borderId="0" xfId="0" applyNumberFormat="1" applyFont="1" applyFill="1" applyAlignment="1">
      <alignment horizontal="right" vertical="center"/>
    </xf>
    <xf numFmtId="6" fontId="3" fillId="0" borderId="55" xfId="0" applyNumberFormat="1" applyFont="1" applyBorder="1" applyAlignment="1">
      <alignment horizontal="right" vertical="center"/>
    </xf>
    <xf numFmtId="165" fontId="3" fillId="3" borderId="2" xfId="4" applyNumberFormat="1" applyFont="1" applyFill="1" applyBorder="1" applyAlignment="1">
      <alignment horizontal="right" vertical="center"/>
    </xf>
    <xf numFmtId="0" fontId="3" fillId="0" borderId="0" xfId="0" applyFont="1" applyAlignment="1">
      <alignment horizontal="right"/>
    </xf>
    <xf numFmtId="0" fontId="0" fillId="3" borderId="0" xfId="0" applyFill="1" applyAlignment="1">
      <alignment horizontal="right"/>
    </xf>
    <xf numFmtId="6" fontId="3" fillId="0" borderId="2" xfId="0" applyNumberFormat="1" applyFont="1" applyBorder="1" applyAlignment="1">
      <alignment horizontal="right" vertical="center"/>
    </xf>
    <xf numFmtId="8" fontId="3" fillId="0" borderId="0" xfId="0" applyNumberFormat="1" applyFont="1" applyAlignment="1">
      <alignment horizontal="right"/>
    </xf>
    <xf numFmtId="0" fontId="0" fillId="6" borderId="0" xfId="0" applyFill="1" applyAlignment="1">
      <alignment horizontal="right"/>
    </xf>
    <xf numFmtId="166" fontId="7" fillId="3" borderId="15" xfId="0" applyNumberFormat="1" applyFont="1" applyFill="1" applyBorder="1" applyAlignment="1">
      <alignment horizontal="right" vertical="center"/>
    </xf>
    <xf numFmtId="165" fontId="3" fillId="3" borderId="2" xfId="1" applyNumberFormat="1" applyFont="1" applyFill="1" applyBorder="1" applyAlignment="1">
      <alignment horizontal="right" vertical="center"/>
    </xf>
    <xf numFmtId="165" fontId="3" fillId="0" borderId="2" xfId="1" applyNumberFormat="1" applyFont="1" applyBorder="1" applyAlignment="1">
      <alignment horizontal="right" vertical="center"/>
    </xf>
    <xf numFmtId="165" fontId="3" fillId="0" borderId="38" xfId="1" applyNumberFormat="1" applyFont="1" applyBorder="1" applyAlignment="1">
      <alignment horizontal="right" vertical="center"/>
    </xf>
    <xf numFmtId="165" fontId="3" fillId="0" borderId="19"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3" borderId="11" xfId="1" applyNumberFormat="1" applyFont="1" applyFill="1" applyBorder="1" applyAlignment="1">
      <alignment horizontal="right" vertical="center"/>
    </xf>
    <xf numFmtId="165" fontId="7" fillId="3" borderId="12" xfId="0" applyNumberFormat="1" applyFont="1" applyFill="1" applyBorder="1" applyAlignment="1">
      <alignment horizontal="right" vertical="center"/>
    </xf>
    <xf numFmtId="165" fontId="7" fillId="3" borderId="19" xfId="0" applyNumberFormat="1" applyFont="1" applyFill="1" applyBorder="1" applyAlignment="1">
      <alignment horizontal="right" vertical="center"/>
    </xf>
    <xf numFmtId="165" fontId="7" fillId="3" borderId="2" xfId="0" applyNumberFormat="1" applyFont="1" applyFill="1" applyBorder="1" applyAlignment="1">
      <alignment horizontal="right" vertical="center"/>
    </xf>
    <xf numFmtId="165" fontId="7" fillId="3" borderId="23" xfId="0" applyNumberFormat="1" applyFont="1" applyFill="1" applyBorder="1" applyAlignment="1">
      <alignment horizontal="right" vertical="center"/>
    </xf>
    <xf numFmtId="166" fontId="7" fillId="3" borderId="36" xfId="0" applyNumberFormat="1" applyFont="1" applyFill="1" applyBorder="1" applyAlignment="1">
      <alignment horizontal="right" vertical="center"/>
    </xf>
    <xf numFmtId="166" fontId="7" fillId="3" borderId="24" xfId="0" applyNumberFormat="1" applyFont="1" applyFill="1" applyBorder="1" applyAlignment="1">
      <alignment horizontal="right" vertical="center"/>
    </xf>
    <xf numFmtId="3" fontId="7" fillId="3" borderId="2" xfId="1" applyNumberFormat="1" applyFont="1" applyFill="1" applyBorder="1" applyAlignment="1">
      <alignment horizontal="left" vertical="center"/>
    </xf>
    <xf numFmtId="9" fontId="3" fillId="3" borderId="11" xfId="1" applyNumberFormat="1" applyFont="1" applyFill="1" applyBorder="1" applyAlignment="1">
      <alignment horizontal="left" vertical="center"/>
    </xf>
    <xf numFmtId="9" fontId="3" fillId="3" borderId="25" xfId="1" applyNumberFormat="1" applyFont="1" applyFill="1" applyBorder="1" applyAlignment="1">
      <alignment horizontal="left" vertical="center"/>
    </xf>
    <xf numFmtId="1" fontId="7" fillId="3" borderId="41" xfId="0" applyNumberFormat="1" applyFont="1" applyFill="1" applyBorder="1" applyAlignment="1">
      <alignment horizontal="left" vertical="center"/>
    </xf>
    <xf numFmtId="1" fontId="7" fillId="0" borderId="68" xfId="0" applyNumberFormat="1" applyFont="1" applyBorder="1" applyAlignment="1">
      <alignment horizontal="left" vertical="center"/>
    </xf>
    <xf numFmtId="1" fontId="7" fillId="0" borderId="9" xfId="0" applyNumberFormat="1" applyFont="1" applyBorder="1" applyAlignment="1">
      <alignment horizontal="left" vertical="center"/>
    </xf>
    <xf numFmtId="165" fontId="13" fillId="5" borderId="19" xfId="3" applyNumberFormat="1" applyFill="1" applyBorder="1"/>
    <xf numFmtId="0" fontId="16" fillId="3" borderId="0" xfId="0" applyFont="1" applyFill="1"/>
    <xf numFmtId="0" fontId="13" fillId="3" borderId="0" xfId="3" applyFill="1" applyAlignment="1"/>
    <xf numFmtId="9" fontId="3" fillId="3" borderId="16" xfId="4" applyNumberFormat="1" applyFont="1" applyFill="1" applyBorder="1" applyAlignment="1">
      <alignment horizontal="left" vertical="center"/>
    </xf>
    <xf numFmtId="9" fontId="7" fillId="4" borderId="13" xfId="0" applyNumberFormat="1" applyFont="1" applyFill="1" applyBorder="1" applyAlignment="1">
      <alignment horizontal="left" vertical="center"/>
    </xf>
    <xf numFmtId="9" fontId="7" fillId="4" borderId="18" xfId="0" applyNumberFormat="1" applyFont="1" applyFill="1" applyBorder="1" applyAlignment="1">
      <alignment horizontal="left" vertical="center"/>
    </xf>
    <xf numFmtId="9" fontId="7" fillId="4" borderId="71" xfId="0" applyNumberFormat="1" applyFont="1" applyFill="1" applyBorder="1" applyAlignment="1">
      <alignment horizontal="left" vertical="center"/>
    </xf>
    <xf numFmtId="164" fontId="7" fillId="3" borderId="47" xfId="0" applyNumberFormat="1" applyFont="1" applyFill="1" applyBorder="1" applyAlignment="1">
      <alignment horizontal="left" vertical="center"/>
    </xf>
    <xf numFmtId="1" fontId="33" fillId="0" borderId="0" xfId="0" applyNumberFormat="1" applyFont="1" applyAlignment="1">
      <alignment horizontal="left"/>
    </xf>
    <xf numFmtId="0" fontId="8" fillId="4" borderId="0" xfId="0" applyFont="1" applyFill="1" applyAlignment="1">
      <alignment horizontal="left" vertical="center"/>
    </xf>
    <xf numFmtId="0" fontId="8" fillId="4" borderId="48" xfId="0" applyFont="1" applyFill="1" applyBorder="1" applyAlignment="1">
      <alignment horizontal="left" vertical="center"/>
    </xf>
    <xf numFmtId="9" fontId="3" fillId="3" borderId="50" xfId="1" applyNumberFormat="1" applyFont="1" applyFill="1" applyBorder="1" applyAlignment="1">
      <alignment horizontal="left" vertical="center"/>
    </xf>
    <xf numFmtId="1" fontId="8" fillId="4" borderId="71" xfId="0" applyNumberFormat="1" applyFont="1" applyFill="1" applyBorder="1" applyAlignment="1">
      <alignment horizontal="left" vertical="center"/>
    </xf>
    <xf numFmtId="9" fontId="9" fillId="3" borderId="4" xfId="0" applyNumberFormat="1" applyFont="1" applyFill="1" applyBorder="1" applyAlignment="1">
      <alignment horizontal="left" vertical="center"/>
    </xf>
    <xf numFmtId="9" fontId="7" fillId="3" borderId="72" xfId="0" applyNumberFormat="1" applyFont="1" applyFill="1" applyBorder="1" applyAlignment="1">
      <alignment horizontal="left" vertical="center" wrapText="1"/>
    </xf>
    <xf numFmtId="164" fontId="8" fillId="4" borderId="18" xfId="0" applyNumberFormat="1" applyFont="1" applyFill="1" applyBorder="1" applyAlignment="1">
      <alignment horizontal="left" vertical="center"/>
    </xf>
    <xf numFmtId="164" fontId="8" fillId="4" borderId="71" xfId="0" applyNumberFormat="1" applyFont="1" applyFill="1" applyBorder="1" applyAlignment="1">
      <alignment horizontal="left" vertical="center"/>
    </xf>
    <xf numFmtId="165" fontId="7" fillId="3" borderId="47" xfId="0" applyNumberFormat="1" applyFont="1" applyFill="1" applyBorder="1" applyAlignment="1">
      <alignment horizontal="right" vertical="center"/>
    </xf>
    <xf numFmtId="9" fontId="7" fillId="3" borderId="44" xfId="0" applyNumberFormat="1" applyFont="1" applyFill="1" applyBorder="1" applyAlignment="1">
      <alignment horizontal="left" vertical="center" wrapText="1"/>
    </xf>
    <xf numFmtId="3" fontId="32" fillId="3" borderId="9" xfId="1" applyNumberFormat="1" applyFont="1" applyFill="1" applyBorder="1" applyAlignment="1">
      <alignment horizontal="left" vertical="center"/>
    </xf>
    <xf numFmtId="0" fontId="33" fillId="0" borderId="67" xfId="0" applyFont="1" applyBorder="1" applyAlignment="1">
      <alignment horizontal="left"/>
    </xf>
    <xf numFmtId="3" fontId="32" fillId="3" borderId="41" xfId="1" applyNumberFormat="1" applyFont="1" applyFill="1" applyBorder="1" applyAlignment="1">
      <alignment horizontal="left" vertical="center"/>
    </xf>
    <xf numFmtId="0" fontId="6" fillId="4" borderId="56" xfId="0" applyFont="1" applyFill="1" applyBorder="1" applyAlignment="1">
      <alignment horizontal="left" vertical="center" wrapText="1"/>
    </xf>
    <xf numFmtId="0" fontId="8" fillId="3" borderId="9" xfId="0" applyFont="1" applyFill="1" applyBorder="1" applyAlignment="1">
      <alignment horizontal="left" vertical="center"/>
    </xf>
    <xf numFmtId="1" fontId="3" fillId="3" borderId="31" xfId="0" applyNumberFormat="1" applyFont="1" applyFill="1" applyBorder="1" applyAlignment="1">
      <alignment horizontal="left"/>
    </xf>
    <xf numFmtId="3" fontId="3" fillId="3" borderId="2" xfId="0" applyNumberFormat="1" applyFont="1" applyFill="1" applyBorder="1" applyAlignment="1">
      <alignment horizontal="left" vertical="center" wrapText="1"/>
    </xf>
    <xf numFmtId="9" fontId="3" fillId="3" borderId="74" xfId="0" applyNumberFormat="1" applyFont="1" applyFill="1" applyBorder="1" applyAlignment="1">
      <alignment horizontal="left" vertical="center"/>
    </xf>
    <xf numFmtId="9" fontId="7" fillId="0" borderId="74" xfId="0" applyNumberFormat="1" applyFont="1" applyBorder="1" applyAlignment="1">
      <alignment horizontal="left" vertical="center"/>
    </xf>
    <xf numFmtId="0" fontId="7" fillId="3" borderId="74" xfId="0" applyFont="1" applyFill="1" applyBorder="1" applyAlignment="1">
      <alignment horizontal="left" vertical="top" wrapText="1"/>
    </xf>
    <xf numFmtId="1" fontId="7" fillId="3" borderId="19" xfId="0" applyNumberFormat="1" applyFont="1" applyFill="1" applyBorder="1" applyAlignment="1">
      <alignment horizontal="left" vertical="center"/>
    </xf>
    <xf numFmtId="170" fontId="3" fillId="3" borderId="0" xfId="1" applyNumberFormat="1" applyFont="1" applyFill="1" applyAlignment="1">
      <alignment horizontal="left" vertical="center"/>
    </xf>
    <xf numFmtId="165" fontId="35" fillId="3" borderId="0" xfId="0" applyNumberFormat="1" applyFont="1" applyFill="1" applyAlignment="1">
      <alignment horizontal="left" vertical="center"/>
    </xf>
    <xf numFmtId="0" fontId="37" fillId="0" borderId="0" xfId="0" applyFont="1"/>
    <xf numFmtId="165" fontId="3" fillId="3" borderId="44" xfId="1" applyNumberFormat="1" applyFont="1" applyFill="1" applyBorder="1" applyAlignment="1">
      <alignment horizontal="right" vertical="center"/>
    </xf>
    <xf numFmtId="1" fontId="7" fillId="3" borderId="9" xfId="0" applyNumberFormat="1" applyFont="1" applyFill="1" applyBorder="1" applyAlignment="1">
      <alignment horizontal="left" vertical="center" wrapText="1"/>
    </xf>
    <xf numFmtId="3" fontId="6" fillId="47" borderId="3" xfId="0" applyNumberFormat="1" applyFont="1" applyFill="1" applyBorder="1" applyAlignment="1">
      <alignment horizontal="left" vertical="center"/>
    </xf>
    <xf numFmtId="9" fontId="39" fillId="48" borderId="2" xfId="0" applyNumberFormat="1" applyFont="1" applyFill="1" applyBorder="1" applyAlignment="1">
      <alignment horizontal="left" vertical="center"/>
    </xf>
    <xf numFmtId="0" fontId="40" fillId="48" borderId="75" xfId="0" applyFont="1" applyFill="1" applyBorder="1"/>
    <xf numFmtId="0" fontId="40" fillId="48" borderId="76" xfId="0" applyFont="1" applyFill="1" applyBorder="1"/>
    <xf numFmtId="164" fontId="3" fillId="0" borderId="2" xfId="0" applyNumberFormat="1" applyFont="1" applyBorder="1" applyAlignment="1">
      <alignment horizontal="left" vertical="center"/>
    </xf>
    <xf numFmtId="164" fontId="3" fillId="0" borderId="19" xfId="0" applyNumberFormat="1" applyFont="1" applyBorder="1" applyAlignment="1">
      <alignment horizontal="left" vertical="center"/>
    </xf>
    <xf numFmtId="0" fontId="36" fillId="3" borderId="50" xfId="0" applyFont="1" applyFill="1" applyBorder="1" applyAlignment="1">
      <alignment horizontal="left" vertical="center"/>
    </xf>
    <xf numFmtId="0" fontId="36" fillId="3" borderId="50" xfId="0" applyFont="1" applyFill="1" applyBorder="1"/>
    <xf numFmtId="0" fontId="36" fillId="3" borderId="16" xfId="0" applyFont="1" applyFill="1" applyBorder="1" applyAlignment="1">
      <alignment horizontal="left" vertical="center"/>
    </xf>
    <xf numFmtId="0" fontId="36" fillId="3" borderId="16" xfId="0" applyFont="1" applyFill="1" applyBorder="1"/>
    <xf numFmtId="0" fontId="41" fillId="0" borderId="0" xfId="0" applyFont="1" applyAlignment="1">
      <alignment horizontal="left" vertical="center" wrapText="1"/>
    </xf>
    <xf numFmtId="0" fontId="49" fillId="0" borderId="78" xfId="0" applyFont="1" applyBorder="1" applyAlignment="1">
      <alignment wrapText="1"/>
    </xf>
    <xf numFmtId="0" fontId="43" fillId="0" borderId="79" xfId="0" applyFont="1" applyBorder="1" applyAlignment="1">
      <alignment vertical="center" wrapText="1"/>
    </xf>
    <xf numFmtId="0" fontId="42" fillId="0" borderId="79" xfId="0" applyFont="1" applyBorder="1" applyAlignment="1">
      <alignment wrapText="1"/>
    </xf>
    <xf numFmtId="0" fontId="44" fillId="0" borderId="79" xfId="0" applyFont="1" applyBorder="1" applyAlignment="1">
      <alignment vertical="center" wrapText="1"/>
    </xf>
    <xf numFmtId="0" fontId="43" fillId="3" borderId="79" xfId="0" applyFont="1" applyFill="1" applyBorder="1" applyAlignment="1">
      <alignment vertical="center" wrapText="1"/>
    </xf>
    <xf numFmtId="0" fontId="44" fillId="0" borderId="79" xfId="0" applyFont="1" applyBorder="1" applyAlignment="1">
      <alignment wrapText="1"/>
    </xf>
    <xf numFmtId="0" fontId="46" fillId="0" borderId="79" xfId="3" applyFont="1" applyBorder="1" applyAlignment="1">
      <alignment vertical="center" wrapText="1"/>
    </xf>
    <xf numFmtId="0" fontId="42" fillId="0" borderId="79" xfId="0" applyFont="1" applyBorder="1" applyAlignment="1">
      <alignment horizontal="left" vertical="center" wrapText="1"/>
    </xf>
    <xf numFmtId="0" fontId="49" fillId="0" borderId="79" xfId="0" applyFont="1" applyBorder="1" applyAlignment="1">
      <alignment wrapText="1"/>
    </xf>
    <xf numFmtId="0" fontId="43" fillId="0" borderId="79" xfId="0" applyFont="1" applyBorder="1" applyAlignment="1">
      <alignment horizontal="left" vertical="center" wrapText="1"/>
    </xf>
    <xf numFmtId="0" fontId="42" fillId="0" borderId="79" xfId="0" applyFont="1" applyBorder="1" applyAlignment="1">
      <alignment vertical="center" wrapText="1"/>
    </xf>
    <xf numFmtId="0" fontId="50" fillId="0" borderId="79" xfId="0" applyFont="1" applyBorder="1" applyAlignment="1">
      <alignment horizontal="left" vertical="center" wrapText="1"/>
    </xf>
    <xf numFmtId="0" fontId="43" fillId="3" borderId="79" xfId="0" applyFont="1" applyFill="1" applyBorder="1" applyAlignment="1">
      <alignment horizontal="left" vertical="center" wrapText="1"/>
    </xf>
    <xf numFmtId="0" fontId="48" fillId="0" borderId="79" xfId="0" applyFont="1" applyBorder="1" applyAlignment="1">
      <alignment vertical="center" wrapText="1"/>
    </xf>
    <xf numFmtId="0" fontId="46" fillId="0" borderId="79" xfId="3" applyFont="1" applyBorder="1" applyAlignment="1">
      <alignment wrapText="1"/>
    </xf>
    <xf numFmtId="0" fontId="44" fillId="0" borderId="80" xfId="0" applyFont="1" applyBorder="1" applyAlignment="1">
      <alignment wrapText="1"/>
    </xf>
    <xf numFmtId="0" fontId="5" fillId="2" borderId="81" xfId="0" applyFont="1" applyFill="1" applyBorder="1" applyAlignment="1">
      <alignment horizontal="left" vertical="center" wrapText="1"/>
    </xf>
    <xf numFmtId="0" fontId="5" fillId="2" borderId="77"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36" fillId="3" borderId="53" xfId="0" applyFont="1" applyFill="1" applyBorder="1" applyAlignment="1">
      <alignment horizontal="left" vertical="center"/>
    </xf>
    <xf numFmtId="0" fontId="36" fillId="3" borderId="23" xfId="0" applyFont="1" applyFill="1" applyBorder="1" applyAlignment="1">
      <alignment horizontal="left" vertical="center"/>
    </xf>
    <xf numFmtId="0" fontId="36" fillId="3" borderId="28" xfId="0" applyFont="1" applyFill="1" applyBorder="1" applyAlignment="1">
      <alignment horizontal="left" vertical="center"/>
    </xf>
    <xf numFmtId="0" fontId="36" fillId="3" borderId="29" xfId="0" applyFont="1" applyFill="1" applyBorder="1" applyAlignment="1">
      <alignment horizontal="left" vertical="center"/>
    </xf>
    <xf numFmtId="0" fontId="36" fillId="3" borderId="28" xfId="0" applyFont="1" applyFill="1" applyBorder="1" applyAlignment="1">
      <alignment horizontal="left" vertical="center" wrapText="1"/>
    </xf>
    <xf numFmtId="0" fontId="36" fillId="3" borderId="28" xfId="0" applyFont="1" applyFill="1" applyBorder="1"/>
    <xf numFmtId="0" fontId="2" fillId="0" borderId="0" xfId="0" applyFont="1" applyAlignment="1">
      <alignment horizontal="left" vertical="center" wrapText="1"/>
    </xf>
    <xf numFmtId="0" fontId="0" fillId="0" borderId="0" xfId="0"/>
    <xf numFmtId="0" fontId="29" fillId="46" borderId="69" xfId="0" applyFont="1" applyFill="1" applyBorder="1"/>
    <xf numFmtId="0" fontId="0" fillId="46" borderId="70" xfId="0" applyFill="1" applyBorder="1"/>
    <xf numFmtId="0" fontId="29" fillId="43" borderId="69" xfId="0" applyFont="1" applyFill="1" applyBorder="1"/>
    <xf numFmtId="0" fontId="0" fillId="43" borderId="73" xfId="0" applyFill="1" applyBorder="1"/>
    <xf numFmtId="0" fontId="0" fillId="3" borderId="0" xfId="0" applyFill="1"/>
    <xf numFmtId="0" fontId="5" fillId="2" borderId="28"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29" xfId="0" applyFont="1" applyBorder="1" applyAlignment="1">
      <alignment horizontal="center" vertical="center" wrapText="1"/>
    </xf>
    <xf numFmtId="0" fontId="5" fillId="2" borderId="51" xfId="0" applyFont="1" applyFill="1" applyBorder="1" applyAlignment="1">
      <alignment horizontal="center" vertical="center"/>
    </xf>
    <xf numFmtId="0" fontId="3" fillId="0" borderId="29" xfId="0" applyFont="1" applyBorder="1" applyAlignment="1">
      <alignment horizontal="center" vertical="center"/>
    </xf>
    <xf numFmtId="0" fontId="34" fillId="0" borderId="0" xfId="0" applyFont="1" applyAlignment="1">
      <alignment horizontal="left" vertical="center"/>
    </xf>
    <xf numFmtId="0" fontId="0" fillId="46" borderId="73" xfId="0" applyFill="1" applyBorder="1"/>
    <xf numFmtId="165" fontId="8" fillId="44" borderId="57" xfId="0" applyNumberFormat="1" applyFont="1" applyFill="1" applyBorder="1" applyAlignment="1">
      <alignment horizontal="left" vertical="center"/>
    </xf>
    <xf numFmtId="165" fontId="8" fillId="44" borderId="75" xfId="0" applyNumberFormat="1" applyFont="1" applyFill="1" applyBorder="1" applyAlignment="1">
      <alignment horizontal="left" vertical="center"/>
    </xf>
    <xf numFmtId="0" fontId="31" fillId="45" borderId="57" xfId="0" applyFont="1" applyFill="1" applyBorder="1"/>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3" builtinId="8"/>
    <cellStyle name="Input" xfId="14" builtinId="20" customBuiltin="1"/>
    <cellStyle name="Linked Cell" xfId="17" builtinId="24" customBuiltin="1"/>
    <cellStyle name="Neutral" xfId="13" builtinId="28" customBuiltin="1"/>
    <cellStyle name="Normal" xfId="0" builtinId="0"/>
    <cellStyle name="Normal 2" xfId="1" xr:uid="{FA2BBDB6-84F5-4D45-8569-42571A78FCF8}"/>
    <cellStyle name="Normal 2 11" xfId="4" xr:uid="{3BB61E34-AACA-44BA-BE08-15A3D870ABB2}"/>
    <cellStyle name="Normal 3" xfId="47" xr:uid="{8A19DC9E-0B8E-40CD-B41E-96FE8B9142CC}"/>
    <cellStyle name="Normal 7" xfId="5" xr:uid="{81CB8E89-9ABD-4CC0-A170-4D85FBE82596}"/>
    <cellStyle name="Note" xfId="20" builtinId="10" customBuiltin="1"/>
    <cellStyle name="Output" xfId="15" builtinId="21" customBuiltin="1"/>
    <cellStyle name="Title" xfId="6" builtinId="15" customBuiltin="1"/>
    <cellStyle name="Total" xfId="22" builtinId="25" customBuiltin="1"/>
    <cellStyle name="Warning Text" xfId="19" builtinId="11" customBuiltin="1"/>
  </cellStyles>
  <dxfs count="47">
    <dxf>
      <font>
        <color rgb="FF9C0006"/>
      </font>
      <fill>
        <patternFill patternType="solid">
          <bgColor rgb="FFFCE4D6"/>
        </patternFill>
      </fill>
    </dxf>
    <dxf>
      <font>
        <color rgb="FF9C0006"/>
      </font>
      <fill>
        <patternFill patternType="solid">
          <bgColor rgb="FFFCE4D6"/>
        </patternFill>
      </fill>
    </dxf>
    <dxf>
      <font>
        <color rgb="FF9C0006"/>
      </font>
      <fill>
        <patternFill patternType="solid">
          <bgColor rgb="FFFCE4D6"/>
        </patternFill>
      </fill>
    </dxf>
    <dxf>
      <font>
        <color rgb="FF9C0006"/>
      </font>
      <fill>
        <patternFill patternType="solid">
          <bgColor rgb="FFFCE4D6"/>
        </patternFill>
      </fill>
    </dxf>
    <dxf>
      <font>
        <color rgb="FFFF0000"/>
      </font>
      <fill>
        <patternFill>
          <bgColor theme="8" tint="0.79998168889431442"/>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FCE4D6"/>
        </patternFill>
      </fill>
    </dxf>
    <dxf>
      <font>
        <color rgb="FF9C0006"/>
      </font>
      <fill>
        <patternFill patternType="solid">
          <bgColor rgb="FFD9E1F2"/>
        </patternFill>
      </fill>
    </dxf>
    <dxf>
      <font>
        <color rgb="FFFF0000"/>
      </font>
      <fill>
        <patternFill patternType="solid">
          <bgColor rgb="FF305496"/>
        </patternFill>
      </fill>
    </dxf>
    <dxf>
      <font>
        <color rgb="FF9C0006"/>
      </font>
      <fill>
        <patternFill patternType="solid">
          <bgColor rgb="FFD9E1F2"/>
        </patternFill>
      </fill>
    </dxf>
    <dxf>
      <font>
        <color theme="0"/>
      </font>
      <fill>
        <patternFill patternType="solid">
          <bgColor rgb="FF305496"/>
        </patternFill>
      </fill>
    </dxf>
    <dxf>
      <font>
        <color rgb="FF9C0006"/>
      </font>
      <fill>
        <patternFill patternType="solid">
          <bgColor rgb="FFFCE4D6"/>
        </patternFill>
      </fill>
    </dxf>
    <dxf>
      <font>
        <color rgb="FF9C0006"/>
      </font>
      <fill>
        <patternFill patternType="solid">
          <bgColor rgb="FFFCE4D6"/>
        </patternFill>
      </fill>
    </dxf>
    <dxf>
      <font>
        <color rgb="FF9C0006"/>
      </font>
      <fill>
        <patternFill patternType="solid">
          <bgColor rgb="FFFCE4D6"/>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FCE4D6"/>
        </patternFill>
      </fill>
    </dxf>
    <dxf>
      <font>
        <color rgb="FF9C0006"/>
      </font>
      <fill>
        <patternFill patternType="solid">
          <bgColor rgb="FFFCE4D6"/>
        </patternFill>
      </fill>
    </dxf>
    <dxf>
      <font>
        <color rgb="FF9C0006"/>
      </font>
      <fill>
        <patternFill>
          <bgColor theme="5" tint="0.79998168889431442"/>
        </patternFill>
      </fill>
    </dxf>
    <dxf>
      <font>
        <color rgb="FF9C0006"/>
      </font>
      <fill>
        <patternFill patternType="solid">
          <bgColor rgb="FFFCE4D6"/>
        </patternFill>
      </fill>
    </dxf>
    <dxf>
      <font>
        <color rgb="FF9C0006"/>
      </font>
      <fill>
        <patternFill patternType="solid">
          <bgColor rgb="FFD9E1F2"/>
        </patternFill>
      </fill>
    </dxf>
    <dxf>
      <font>
        <color rgb="FF9C0006"/>
      </font>
      <fill>
        <patternFill patternType="solid">
          <bgColor rgb="FFFCE4D6"/>
        </patternFill>
      </fill>
    </dxf>
    <dxf>
      <font>
        <color rgb="FF9C0006"/>
      </font>
      <fill>
        <patternFill patternType="solid">
          <bgColor rgb="FFDDEBF7"/>
        </patternFill>
      </fill>
    </dxf>
    <dxf>
      <font>
        <color rgb="FF9C0006"/>
      </font>
      <fill>
        <patternFill patternType="solid">
          <bgColor rgb="FFD9E1F2"/>
        </patternFill>
      </fill>
    </dxf>
    <dxf>
      <font>
        <color rgb="FF9C0006"/>
      </font>
      <fill>
        <patternFill>
          <bgColor theme="5" tint="0.79998168889431442"/>
        </patternFill>
      </fill>
    </dxf>
    <dxf>
      <font>
        <color rgb="FF9C0006"/>
      </font>
      <fill>
        <patternFill patternType="solid">
          <bgColor rgb="FFF3C2A9"/>
        </patternFill>
      </fill>
    </dxf>
    <dxf>
      <font>
        <color rgb="FF9C0006"/>
      </font>
      <fill>
        <patternFill patternType="solid">
          <bgColor rgb="FFF3C2A9"/>
        </patternFill>
      </fill>
    </dxf>
    <dxf>
      <font>
        <color rgb="FF9C0006"/>
      </font>
      <fill>
        <patternFill>
          <bgColor theme="5" tint="0.79998168889431442"/>
        </patternFill>
      </fill>
    </dxf>
    <dxf>
      <font>
        <color rgb="FF9C0006"/>
      </font>
      <fill>
        <patternFill>
          <bgColor theme="5" tint="0.79998168889431442"/>
        </patternFill>
      </fill>
    </dxf>
    <dxf>
      <font>
        <color rgb="FF9C0006"/>
      </font>
      <fill>
        <patternFill>
          <bgColor theme="8" tint="0.79998168889431442"/>
        </patternFill>
      </fill>
    </dxf>
    <dxf>
      <font>
        <color rgb="FF9C0006"/>
      </font>
      <fill>
        <patternFill>
          <bgColor theme="5" tint="0.79998168889431442"/>
        </patternFill>
      </fill>
    </dxf>
    <dxf>
      <font>
        <color rgb="FF9C0006"/>
      </font>
      <fill>
        <patternFill>
          <bgColor theme="5" tint="0.79998168889431442"/>
        </patternFill>
      </fill>
    </dxf>
    <dxf>
      <font>
        <color rgb="FF9C0006"/>
      </font>
      <fill>
        <patternFill>
          <bgColor theme="5" tint="0.79998168889431442"/>
        </patternFill>
      </fill>
    </dxf>
    <dxf>
      <font>
        <color rgb="FF9C0006"/>
      </font>
      <fill>
        <patternFill>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8" tint="0.79998168889431442"/>
        </patternFill>
      </fill>
    </dxf>
    <dxf>
      <font>
        <color rgb="FF9C0006"/>
      </font>
      <fill>
        <patternFill>
          <bgColor theme="8" tint="0.79998168889431442"/>
        </patternFill>
      </fill>
    </dxf>
    <dxf>
      <font>
        <color rgb="FF9C0006"/>
      </font>
      <fill>
        <patternFill>
          <bgColor theme="8" tint="0.79998168889431442"/>
        </patternFill>
      </fill>
    </dxf>
    <dxf>
      <font>
        <color rgb="FF9C0006"/>
      </font>
      <fill>
        <patternFill>
          <bgColor theme="8" tint="0.79998168889431442"/>
        </patternFill>
      </fill>
    </dxf>
    <dxf>
      <font>
        <color rgb="FF9C0006"/>
      </font>
      <fill>
        <patternFill>
          <bgColor theme="5" tint="0.79998168889431442"/>
        </patternFill>
      </fill>
    </dxf>
    <dxf>
      <font>
        <color rgb="FF9C0006"/>
      </font>
      <fill>
        <patternFill>
          <bgColor theme="5" tint="0.79998168889431442"/>
        </patternFill>
      </fill>
    </dxf>
    <dxf>
      <font>
        <color rgb="FF9C0006"/>
      </font>
      <fill>
        <patternFill>
          <bgColor theme="5" tint="0.79998168889431442"/>
        </patternFill>
      </fill>
    </dxf>
  </dxfs>
  <tableStyles count="0" defaultTableStyle="TableStyleMedium2" defaultPivotStyle="PivotStyleLight16"/>
  <colors>
    <mruColors>
      <color rgb="FFBF83B9"/>
      <color rgb="FFF3C2A9"/>
      <color rgb="FFFB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316760</xdr:colOff>
      <xdr:row>0</xdr:row>
      <xdr:rowOff>150019</xdr:rowOff>
    </xdr:from>
    <xdr:to>
      <xdr:col>9</xdr:col>
      <xdr:colOff>104775</xdr:colOff>
      <xdr:row>1</xdr:row>
      <xdr:rowOff>362538</xdr:rowOff>
    </xdr:to>
    <xdr:pic>
      <xdr:nvPicPr>
        <xdr:cNvPr id="2" name="Picture 1">
          <a:extLst>
            <a:ext uri="{FF2B5EF4-FFF2-40B4-BE49-F238E27FC236}">
              <a16:creationId xmlns:a16="http://schemas.microsoft.com/office/drawing/2014/main" id="{44C3E99E-2B1B-4249-9484-82D94C49CBBD}"/>
            </a:ext>
          </a:extLst>
        </xdr:cNvPr>
        <xdr:cNvPicPr>
          <a:picLocks noChangeAspect="1"/>
        </xdr:cNvPicPr>
      </xdr:nvPicPr>
      <xdr:blipFill>
        <a:blip xmlns:r="http://schemas.openxmlformats.org/officeDocument/2006/relationships" r:embed="rId1"/>
        <a:stretch>
          <a:fillRect/>
        </a:stretch>
      </xdr:blipFill>
      <xdr:spPr>
        <a:xfrm>
          <a:off x="9520291" y="150019"/>
          <a:ext cx="1847797" cy="653050"/>
        </a:xfrm>
        <a:prstGeom prst="rect">
          <a:avLst/>
        </a:prstGeom>
      </xdr:spPr>
    </xdr:pic>
    <xdr:clientData/>
  </xdr:twoCellAnchor>
  <xdr:oneCellAnchor>
    <xdr:from>
      <xdr:col>7</xdr:col>
      <xdr:colOff>343583</xdr:colOff>
      <xdr:row>56</xdr:row>
      <xdr:rowOff>46402</xdr:rowOff>
    </xdr:from>
    <xdr:ext cx="1802711" cy="674799"/>
    <xdr:pic>
      <xdr:nvPicPr>
        <xdr:cNvPr id="3" name="Picture 2">
          <a:extLst>
            <a:ext uri="{FF2B5EF4-FFF2-40B4-BE49-F238E27FC236}">
              <a16:creationId xmlns:a16="http://schemas.microsoft.com/office/drawing/2014/main" id="{C21983DF-6709-4E67-BA6E-D436918E016F}"/>
            </a:ext>
          </a:extLst>
        </xdr:cNvPr>
        <xdr:cNvPicPr>
          <a:picLocks noChangeAspect="1"/>
        </xdr:cNvPicPr>
      </xdr:nvPicPr>
      <xdr:blipFill>
        <a:blip xmlns:r="http://schemas.openxmlformats.org/officeDocument/2006/relationships" r:embed="rId1"/>
        <a:stretch>
          <a:fillRect/>
        </a:stretch>
      </xdr:blipFill>
      <xdr:spPr>
        <a:xfrm>
          <a:off x="9547114" y="11119215"/>
          <a:ext cx="1802711" cy="674799"/>
        </a:xfrm>
        <a:prstGeom prst="rect">
          <a:avLst/>
        </a:prstGeom>
      </xdr:spPr>
    </xdr:pic>
    <xdr:clientData/>
  </xdr:oneCellAnchor>
  <xdr:twoCellAnchor>
    <xdr:from>
      <xdr:col>1</xdr:col>
      <xdr:colOff>3524250</xdr:colOff>
      <xdr:row>0</xdr:row>
      <xdr:rowOff>168275</xdr:rowOff>
    </xdr:from>
    <xdr:to>
      <xdr:col>7</xdr:col>
      <xdr:colOff>331592</xdr:colOff>
      <xdr:row>1</xdr:row>
      <xdr:rowOff>424492</xdr:rowOff>
    </xdr:to>
    <xdr:sp macro="" textlink="">
      <xdr:nvSpPr>
        <xdr:cNvPr id="4" name="TextBox 3">
          <a:extLst>
            <a:ext uri="{FF2B5EF4-FFF2-40B4-BE49-F238E27FC236}">
              <a16:creationId xmlns:a16="http://schemas.microsoft.com/office/drawing/2014/main" id="{5F393E94-17C8-45E8-A9CF-E43118A8DC6A}"/>
            </a:ext>
            <a:ext uri="{147F2762-F138-4A5C-976F-8EAC2B608ADB}">
              <a16:predDERef xmlns:a16="http://schemas.microsoft.com/office/drawing/2014/main" pred="{C21983DF-6709-4E67-BA6E-D436918E016F}"/>
            </a:ext>
          </a:extLst>
        </xdr:cNvPr>
        <xdr:cNvSpPr txBox="1"/>
      </xdr:nvSpPr>
      <xdr:spPr>
        <a:xfrm>
          <a:off x="3643313" y="168275"/>
          <a:ext cx="5891810" cy="696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r>
            <a:rPr lang="en-US" sz="1000" b="1">
              <a:solidFill>
                <a:schemeClr val="dk1"/>
              </a:solidFill>
              <a:latin typeface="+mn-lt"/>
              <a:ea typeface="+mn-lt"/>
              <a:cs typeface="+mn-lt"/>
            </a:rPr>
            <a:t>Terminology</a:t>
          </a:r>
        </a:p>
        <a:p>
          <a:pPr marL="0" indent="0"/>
          <a:r>
            <a:rPr lang="en-US" sz="1000">
              <a:solidFill>
                <a:schemeClr val="dk1"/>
              </a:solidFill>
              <a:latin typeface="+mn-lt"/>
              <a:ea typeface="+mn-lt"/>
              <a:cs typeface="+mn-lt"/>
            </a:rPr>
            <a:t>CR = clinical radiology | LTFT = less than full-time</a:t>
          </a:r>
        </a:p>
        <a:p>
          <a:pPr marL="0" indent="0"/>
          <a:r>
            <a:rPr lang="en-US" sz="1000">
              <a:solidFill>
                <a:schemeClr val="dk1"/>
              </a:solidFill>
              <a:latin typeface="+mn-lt"/>
              <a:ea typeface="+mn-lt"/>
              <a:cs typeface="+mn-lt"/>
            </a:rPr>
            <a:t>WTE = whole-time equiavlent | PAs = professional activities | SAS = speciality and specialist</a:t>
          </a:r>
          <a:endParaRPr lang="en-US" sz="1000" b="0" i="0" u="none" strike="noStrike">
            <a:solidFill>
              <a:schemeClr val="dk1"/>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000" b="0" i="0" u="none" strike="noStrike">
              <a:solidFill>
                <a:schemeClr val="dk1"/>
              </a:solidFill>
              <a:latin typeface="Calibri" panose="020F0502020204030204" pitchFamily="34" charset="0"/>
              <a:cs typeface="Calibri" panose="020F0502020204030204" pitchFamily="34" charset="0"/>
            </a:rPr>
            <a:t>NK = not known | * = suppressed value for anonymity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49079</xdr:colOff>
      <xdr:row>0</xdr:row>
      <xdr:rowOff>40778</xdr:rowOff>
    </xdr:from>
    <xdr:to>
      <xdr:col>18</xdr:col>
      <xdr:colOff>97486</xdr:colOff>
      <xdr:row>3</xdr:row>
      <xdr:rowOff>91807</xdr:rowOff>
    </xdr:to>
    <xdr:pic>
      <xdr:nvPicPr>
        <xdr:cNvPr id="3" name="Picture 2">
          <a:extLst>
            <a:ext uri="{FF2B5EF4-FFF2-40B4-BE49-F238E27FC236}">
              <a16:creationId xmlns:a16="http://schemas.microsoft.com/office/drawing/2014/main" id="{BB038F44-9323-40D7-98B9-AA51309849D4}"/>
            </a:ext>
            <a:ext uri="{147F2762-F138-4A5C-976F-8EAC2B608ADB}">
              <a16:predDERef xmlns:a16="http://schemas.microsoft.com/office/drawing/2014/main" pred="{9C233DDD-3567-4106-A2BA-18CBBBA4777B}"/>
            </a:ext>
          </a:extLst>
        </xdr:cNvPr>
        <xdr:cNvPicPr>
          <a:picLocks noChangeAspect="1"/>
        </xdr:cNvPicPr>
      </xdr:nvPicPr>
      <xdr:blipFill>
        <a:blip xmlns:r="http://schemas.openxmlformats.org/officeDocument/2006/relationships" r:embed="rId1"/>
        <a:stretch>
          <a:fillRect/>
        </a:stretch>
      </xdr:blipFill>
      <xdr:spPr>
        <a:xfrm>
          <a:off x="15151368" y="40778"/>
          <a:ext cx="1746841" cy="624824"/>
        </a:xfrm>
        <a:prstGeom prst="rect">
          <a:avLst/>
        </a:prstGeom>
      </xdr:spPr>
    </xdr:pic>
    <xdr:clientData/>
  </xdr:twoCellAnchor>
  <xdr:twoCellAnchor editAs="oneCell">
    <xdr:from>
      <xdr:col>16</xdr:col>
      <xdr:colOff>57380</xdr:colOff>
      <xdr:row>56</xdr:row>
      <xdr:rowOff>57381</xdr:rowOff>
    </xdr:from>
    <xdr:to>
      <xdr:col>18</xdr:col>
      <xdr:colOff>105475</xdr:colOff>
      <xdr:row>60</xdr:row>
      <xdr:rowOff>41955</xdr:rowOff>
    </xdr:to>
    <xdr:pic>
      <xdr:nvPicPr>
        <xdr:cNvPr id="4" name="Picture 3">
          <a:extLst>
            <a:ext uri="{FF2B5EF4-FFF2-40B4-BE49-F238E27FC236}">
              <a16:creationId xmlns:a16="http://schemas.microsoft.com/office/drawing/2014/main" id="{79519FA0-6763-B7A3-E0D0-6C920274E7BB}"/>
            </a:ext>
          </a:extLst>
        </xdr:cNvPr>
        <xdr:cNvPicPr>
          <a:picLocks noChangeAspect="1"/>
        </xdr:cNvPicPr>
      </xdr:nvPicPr>
      <xdr:blipFill>
        <a:blip xmlns:r="http://schemas.openxmlformats.org/officeDocument/2006/relationships" r:embed="rId2"/>
        <a:stretch>
          <a:fillRect/>
        </a:stretch>
      </xdr:blipFill>
      <xdr:spPr>
        <a:xfrm>
          <a:off x="15159669" y="11785754"/>
          <a:ext cx="1746529" cy="615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cr.ac.uk/publication/radiology-reporting-figures-service-planning-2022" TargetMode="External"/><Relationship Id="rId2" Type="http://schemas.openxmlformats.org/officeDocument/2006/relationships/hyperlink" Target="https://www.nhsemployers.org/system/files/2022-08/Pay-and-Conditions-Circular-MD-3-2022.pdf" TargetMode="External"/><Relationship Id="rId1" Type="http://schemas.openxmlformats.org/officeDocument/2006/relationships/hyperlink" Target="mailto:census@rcr.ac.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52F5-30D7-4FE2-B534-3947131C2081}">
  <dimension ref="A1:BX91"/>
  <sheetViews>
    <sheetView tabSelected="1" zoomScale="80" zoomScaleNormal="80" workbookViewId="0">
      <pane ySplit="6" topLeftCell="A41" activePane="bottomLeft" state="frozen"/>
      <selection pane="bottomLeft" activeCell="B2" sqref="B2"/>
    </sheetView>
  </sheetViews>
  <sheetFormatPr defaultRowHeight="14.4"/>
  <cols>
    <col min="1" max="1" width="1.77734375" customWidth="1"/>
    <col min="2" max="2" width="64.21875" style="3" customWidth="1"/>
    <col min="3" max="3" width="14.21875" customWidth="1"/>
    <col min="4" max="6" width="12.5546875" customWidth="1"/>
    <col min="7" max="7" width="13.77734375" customWidth="1"/>
    <col min="8" max="8" width="14.5546875" customWidth="1"/>
    <col min="9" max="9" width="14.77734375" customWidth="1"/>
  </cols>
  <sheetData>
    <row r="1" spans="1:76" ht="34.5" customHeight="1">
      <c r="C1" s="315"/>
    </row>
    <row r="2" spans="1:76" ht="34.5" customHeight="1">
      <c r="B2" s="329" t="s">
        <v>0</v>
      </c>
      <c r="C2" s="12"/>
      <c r="D2" s="12"/>
      <c r="E2" s="12"/>
      <c r="F2" s="12"/>
      <c r="G2" s="12"/>
      <c r="H2" s="12"/>
    </row>
    <row r="3" spans="1:76" ht="13.2" customHeight="1">
      <c r="B3" s="2"/>
    </row>
    <row r="4" spans="1:76" ht="13.2" customHeight="1">
      <c r="B4" s="2" t="s">
        <v>1</v>
      </c>
      <c r="C4" s="357" t="s">
        <v>2</v>
      </c>
      <c r="D4" s="358"/>
      <c r="E4" s="359" t="s">
        <v>3</v>
      </c>
      <c r="F4" s="360"/>
      <c r="G4" s="321" t="s">
        <v>4</v>
      </c>
      <c r="H4" s="322"/>
    </row>
    <row r="5" spans="1:76" ht="13.2" customHeight="1">
      <c r="C5" s="223"/>
    </row>
    <row r="6" spans="1:76" ht="27" thickBot="1">
      <c r="B6" s="4" t="s">
        <v>5</v>
      </c>
      <c r="C6" s="4" t="s">
        <v>6</v>
      </c>
      <c r="D6" s="4" t="s">
        <v>7</v>
      </c>
      <c r="E6" s="4" t="s">
        <v>8</v>
      </c>
      <c r="F6" s="4" t="s">
        <v>9</v>
      </c>
      <c r="G6" s="128" t="s">
        <v>10</v>
      </c>
      <c r="H6" s="149" t="s">
        <v>11</v>
      </c>
      <c r="I6" s="150" t="s">
        <v>12</v>
      </c>
    </row>
    <row r="7" spans="1:76" ht="15" thickBot="1">
      <c r="B7" s="5" t="s">
        <v>13</v>
      </c>
      <c r="C7" s="6">
        <v>138</v>
      </c>
      <c r="D7" s="6">
        <v>5</v>
      </c>
      <c r="E7" s="6">
        <v>12</v>
      </c>
      <c r="F7" s="6">
        <v>7</v>
      </c>
      <c r="G7" s="130">
        <f>SUM(C7:F7)</f>
        <v>162</v>
      </c>
      <c r="H7" s="129">
        <v>163</v>
      </c>
      <c r="I7" s="151">
        <f>(G7-H7)</f>
        <v>-1</v>
      </c>
      <c r="J7" s="152"/>
      <c r="K7" s="69"/>
    </row>
    <row r="8" spans="1:76">
      <c r="B8" s="7" t="s">
        <v>14</v>
      </c>
      <c r="C8" s="8"/>
      <c r="D8" s="8"/>
      <c r="E8" s="8"/>
      <c r="F8" s="8"/>
      <c r="G8" s="131"/>
      <c r="H8" s="88"/>
      <c r="I8" s="102"/>
    </row>
    <row r="9" spans="1:76" ht="26.4">
      <c r="B9" s="9" t="s">
        <v>15</v>
      </c>
      <c r="C9" s="10">
        <v>0.64</v>
      </c>
      <c r="D9" s="10">
        <v>1</v>
      </c>
      <c r="E9" s="10">
        <v>0.9</v>
      </c>
      <c r="F9" s="10">
        <v>0.5</v>
      </c>
      <c r="G9" s="153">
        <v>0.68</v>
      </c>
      <c r="H9" s="70">
        <v>0.63</v>
      </c>
      <c r="I9" s="103">
        <f>(G9-H9)</f>
        <v>5.0000000000000044E-2</v>
      </c>
    </row>
    <row r="10" spans="1:76">
      <c r="B10" s="9" t="s">
        <v>16</v>
      </c>
      <c r="C10" s="10">
        <v>0.51</v>
      </c>
      <c r="D10" s="10">
        <v>0</v>
      </c>
      <c r="E10" s="10">
        <v>0.25</v>
      </c>
      <c r="F10" s="10">
        <v>0.56999999999999995</v>
      </c>
      <c r="G10" s="153">
        <v>0.48</v>
      </c>
      <c r="H10" s="70">
        <v>0.5</v>
      </c>
      <c r="I10" s="103">
        <f>(G10-H10)</f>
        <v>-2.0000000000000018E-2</v>
      </c>
    </row>
    <row r="11" spans="1:76" ht="15" thickBot="1">
      <c r="B11" s="11" t="s">
        <v>17</v>
      </c>
      <c r="C11" s="10">
        <v>0.51</v>
      </c>
      <c r="D11" s="10">
        <v>0.67</v>
      </c>
      <c r="E11" s="10">
        <v>0.4</v>
      </c>
      <c r="F11" s="10">
        <v>0.5</v>
      </c>
      <c r="G11" s="153">
        <v>0.52</v>
      </c>
      <c r="H11" s="71">
        <v>0.39</v>
      </c>
      <c r="I11" s="104">
        <f>(G11-H11)</f>
        <v>0.13</v>
      </c>
    </row>
    <row r="12" spans="1:76" s="14" customFormat="1" ht="7.2" customHeight="1" thickTop="1" thickBot="1">
      <c r="A12" s="12"/>
      <c r="B12" s="13"/>
      <c r="C12" s="295"/>
      <c r="D12" s="295"/>
      <c r="E12" s="295"/>
      <c r="F12" s="295"/>
      <c r="G12" s="295"/>
      <c r="H12" s="68"/>
      <c r="I12" s="68"/>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row>
    <row r="13" spans="1:76">
      <c r="B13" s="15" t="s">
        <v>18</v>
      </c>
      <c r="C13" s="293"/>
      <c r="D13" s="293"/>
      <c r="E13" s="293"/>
      <c r="F13" s="293"/>
      <c r="G13" s="294"/>
      <c r="H13" s="88"/>
      <c r="I13" s="102"/>
    </row>
    <row r="14" spans="1:76">
      <c r="B14" s="9" t="s">
        <v>19</v>
      </c>
      <c r="C14" s="303">
        <v>3879</v>
      </c>
      <c r="D14" s="303">
        <v>158</v>
      </c>
      <c r="E14" s="304">
        <v>399</v>
      </c>
      <c r="F14" s="243">
        <v>183</v>
      </c>
      <c r="G14" s="305">
        <f>SUM(C14:F14)</f>
        <v>4619</v>
      </c>
      <c r="H14" s="72">
        <v>4475</v>
      </c>
      <c r="I14" s="16">
        <f t="shared" ref="I14:I20" si="0">(G14-H14)</f>
        <v>144</v>
      </c>
      <c r="J14" s="59"/>
    </row>
    <row r="15" spans="1:76">
      <c r="B15" s="17" t="s">
        <v>20</v>
      </c>
      <c r="C15" s="235">
        <v>346</v>
      </c>
      <c r="D15" s="16">
        <v>16</v>
      </c>
      <c r="E15" s="16">
        <v>42.5</v>
      </c>
      <c r="F15" s="16">
        <v>17</v>
      </c>
      <c r="G15" s="132">
        <f>SUM(C15:F15)</f>
        <v>421.5</v>
      </c>
      <c r="H15" s="72">
        <v>358</v>
      </c>
      <c r="I15" s="16">
        <f t="shared" si="0"/>
        <v>63.5</v>
      </c>
    </row>
    <row r="16" spans="1:76">
      <c r="B16" s="18" t="s">
        <v>21</v>
      </c>
      <c r="C16" s="279">
        <f>C15/C14</f>
        <v>8.9198246970868783E-2</v>
      </c>
      <c r="D16" s="279">
        <f>D15/D14</f>
        <v>0.10126582278481013</v>
      </c>
      <c r="E16" s="279">
        <f>E15/E14</f>
        <v>0.10651629072681704</v>
      </c>
      <c r="F16" s="10">
        <f>F15/F14</f>
        <v>9.2896174863387984E-2</v>
      </c>
      <c r="G16" s="133">
        <f>G15/G14</f>
        <v>9.1253518077505952E-2</v>
      </c>
      <c r="H16" s="101">
        <v>0.08</v>
      </c>
      <c r="I16" s="19">
        <f t="shared" si="0"/>
        <v>1.125351807750595E-2</v>
      </c>
    </row>
    <row r="17" spans="1:76">
      <c r="B17" s="20" t="s">
        <v>22</v>
      </c>
      <c r="C17" s="235">
        <v>3556.3</v>
      </c>
      <c r="D17" s="225">
        <v>144.5</v>
      </c>
      <c r="E17" s="292">
        <v>365.6</v>
      </c>
      <c r="F17" s="237">
        <v>173.5</v>
      </c>
      <c r="G17" s="236">
        <f>SUM(C17:F17)</f>
        <v>4239.8999999999996</v>
      </c>
      <c r="H17" s="72">
        <v>4127</v>
      </c>
      <c r="I17" s="16">
        <f t="shared" si="0"/>
        <v>112.89999999999964</v>
      </c>
    </row>
    <row r="18" spans="1:76">
      <c r="B18" s="21" t="s">
        <v>23</v>
      </c>
      <c r="C18" s="22">
        <v>642.4</v>
      </c>
      <c r="D18" s="22">
        <v>22.2</v>
      </c>
      <c r="E18" s="22">
        <v>49.88</v>
      </c>
      <c r="F18" s="22">
        <v>29</v>
      </c>
      <c r="G18" s="134">
        <f>SUM(C18:F18)</f>
        <v>743.48</v>
      </c>
      <c r="H18" s="73">
        <v>728</v>
      </c>
      <c r="I18" s="22">
        <f t="shared" si="0"/>
        <v>15.480000000000018</v>
      </c>
      <c r="M18" s="59"/>
    </row>
    <row r="19" spans="1:76">
      <c r="B19" s="18" t="s">
        <v>24</v>
      </c>
      <c r="C19" s="23">
        <f>C18/C17</f>
        <v>0.18063717909062788</v>
      </c>
      <c r="D19" s="23">
        <f>D18/D17</f>
        <v>0.15363321799307958</v>
      </c>
      <c r="E19" s="23">
        <f>E18/E17</f>
        <v>0.13643326039387307</v>
      </c>
      <c r="F19" s="23">
        <f>F18/F17</f>
        <v>0.16714697406340057</v>
      </c>
      <c r="G19" s="135">
        <f>G18/G17</f>
        <v>0.17535319229227106</v>
      </c>
      <c r="H19" s="101">
        <v>0.18</v>
      </c>
      <c r="I19" s="19">
        <f t="shared" si="0"/>
        <v>-4.6468077077289338E-3</v>
      </c>
    </row>
    <row r="20" spans="1:76">
      <c r="B20" s="24" t="s">
        <v>25</v>
      </c>
      <c r="C20" s="241">
        <v>110</v>
      </c>
      <c r="D20" s="241">
        <v>0</v>
      </c>
      <c r="E20" s="241">
        <v>5</v>
      </c>
      <c r="F20" s="241">
        <v>11</v>
      </c>
      <c r="G20" s="242">
        <f>SUM(C20:F20)</f>
        <v>126</v>
      </c>
      <c r="H20" s="313">
        <v>100</v>
      </c>
      <c r="I20" s="30">
        <f t="shared" si="0"/>
        <v>26</v>
      </c>
    </row>
    <row r="21" spans="1:76" ht="16.2" customHeight="1">
      <c r="B21" s="24" t="s">
        <v>26</v>
      </c>
      <c r="C21" s="220">
        <v>1600</v>
      </c>
      <c r="D21" s="220">
        <v>49</v>
      </c>
      <c r="E21" s="220">
        <v>183</v>
      </c>
      <c r="F21" s="220">
        <v>99</v>
      </c>
      <c r="G21" s="221">
        <f>SUM(C21:F21)</f>
        <v>1931</v>
      </c>
      <c r="H21" s="74">
        <v>1821</v>
      </c>
      <c r="I21" s="105">
        <f>(G21-H21)</f>
        <v>110</v>
      </c>
    </row>
    <row r="22" spans="1:76">
      <c r="B22" s="25" t="s">
        <v>27</v>
      </c>
      <c r="C22" s="23">
        <f>C21/(C21+C14)</f>
        <v>0.292024091987589</v>
      </c>
      <c r="D22" s="23">
        <f>D21/(D21+D14)</f>
        <v>0.23671497584541062</v>
      </c>
      <c r="E22" s="23">
        <f>E21/(E21+E14)</f>
        <v>0.31443298969072164</v>
      </c>
      <c r="F22" s="23">
        <f>F21/(F21+F14)</f>
        <v>0.35106382978723405</v>
      </c>
      <c r="G22" s="136">
        <f>G21/(G21+G14)</f>
        <v>0.29480916030534349</v>
      </c>
      <c r="H22" s="90">
        <v>0.28999999999999998</v>
      </c>
      <c r="I22" s="26">
        <f>(G22-H22)</f>
        <v>4.8091603053435072E-3</v>
      </c>
    </row>
    <row r="23" spans="1:76" ht="15" thickBot="1">
      <c r="B23" s="27" t="s">
        <v>28</v>
      </c>
      <c r="C23" s="28">
        <f>C21+C14+C20</f>
        <v>5589</v>
      </c>
      <c r="D23" s="28">
        <f>D21+D14+D20</f>
        <v>207</v>
      </c>
      <c r="E23" s="28">
        <f>E21+E14+E20</f>
        <v>587</v>
      </c>
      <c r="F23" s="28">
        <f>F21+F14+F20</f>
        <v>293</v>
      </c>
      <c r="G23" s="232">
        <f>G21+G14+G20</f>
        <v>6676</v>
      </c>
      <c r="H23" s="50">
        <v>6396</v>
      </c>
      <c r="I23" s="51">
        <f>(G23-H23)</f>
        <v>280</v>
      </c>
    </row>
    <row r="24" spans="1:76" s="14" customFormat="1" ht="9" customHeight="1" thickTop="1" thickBot="1">
      <c r="A24" s="12"/>
      <c r="B24" s="13"/>
      <c r="C24" s="314"/>
      <c r="D24" s="314"/>
      <c r="E24" s="314"/>
      <c r="F24" s="314"/>
      <c r="G24" s="314"/>
      <c r="H24" s="68"/>
      <c r="I24" s="68"/>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row>
    <row r="25" spans="1:76" ht="15" thickTop="1">
      <c r="B25" s="15" t="s">
        <v>29</v>
      </c>
      <c r="C25" s="289"/>
      <c r="D25" s="289"/>
      <c r="E25" s="289"/>
      <c r="F25" s="289"/>
      <c r="G25" s="290"/>
      <c r="H25" s="89"/>
      <c r="I25" s="106"/>
    </row>
    <row r="26" spans="1:76">
      <c r="B26" s="9" t="s">
        <v>30</v>
      </c>
      <c r="C26" s="23">
        <v>0.84</v>
      </c>
      <c r="D26" s="23">
        <v>0.98</v>
      </c>
      <c r="E26" s="23">
        <v>0.42</v>
      </c>
      <c r="F26" s="23">
        <v>0.88</v>
      </c>
      <c r="G26" s="140">
        <v>0.8</v>
      </c>
      <c r="H26" s="75">
        <v>0.7</v>
      </c>
      <c r="I26" s="107">
        <f>(G26-H26)</f>
        <v>0.10000000000000009</v>
      </c>
    </row>
    <row r="27" spans="1:76">
      <c r="B27" s="9" t="s">
        <v>31</v>
      </c>
      <c r="C27" s="23">
        <v>0.2</v>
      </c>
      <c r="D27" s="23">
        <v>0.1</v>
      </c>
      <c r="E27" s="23">
        <v>0.12</v>
      </c>
      <c r="F27" s="23">
        <v>0.16</v>
      </c>
      <c r="G27" s="140">
        <v>0.19</v>
      </c>
      <c r="H27" s="75">
        <v>0.18</v>
      </c>
      <c r="I27" s="107">
        <f>(G27-H27)</f>
        <v>1.0000000000000009E-2</v>
      </c>
    </row>
    <row r="28" spans="1:76" ht="25.95" customHeight="1">
      <c r="B28" s="20" t="s">
        <v>32</v>
      </c>
      <c r="C28" s="248">
        <v>36</v>
      </c>
      <c r="D28" s="248">
        <v>24</v>
      </c>
      <c r="E28" s="248">
        <v>37</v>
      </c>
      <c r="F28" s="248">
        <v>37</v>
      </c>
      <c r="G28" s="281">
        <v>36</v>
      </c>
      <c r="H28" s="282">
        <v>36</v>
      </c>
      <c r="I28" s="283">
        <f>(G28-H28)</f>
        <v>0</v>
      </c>
    </row>
    <row r="29" spans="1:76" ht="15" thickBot="1">
      <c r="B29" s="11" t="s">
        <v>33</v>
      </c>
      <c r="C29" s="36">
        <v>2</v>
      </c>
      <c r="D29" s="36">
        <v>1.8</v>
      </c>
      <c r="E29" s="36">
        <v>2.1</v>
      </c>
      <c r="F29" s="36">
        <v>2.4</v>
      </c>
      <c r="G29" s="291">
        <v>2</v>
      </c>
      <c r="H29" s="76">
        <v>2</v>
      </c>
      <c r="I29" s="108">
        <f>(G29-H29)</f>
        <v>0</v>
      </c>
    </row>
    <row r="30" spans="1:76" s="14" customFormat="1" ht="7.2" customHeight="1" thickTop="1" thickBot="1">
      <c r="A30" s="12"/>
      <c r="B30" s="13"/>
      <c r="C30" s="68"/>
      <c r="D30" s="68"/>
      <c r="E30" s="68"/>
      <c r="F30" s="68"/>
      <c r="G30" s="68"/>
      <c r="H30" s="68"/>
      <c r="I30" s="68"/>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row>
    <row r="31" spans="1:76" ht="15" thickTop="1">
      <c r="B31" s="15" t="s">
        <v>34</v>
      </c>
      <c r="C31" s="289"/>
      <c r="D31" s="289"/>
      <c r="E31" s="289"/>
      <c r="F31" s="289"/>
      <c r="G31" s="290"/>
      <c r="H31" s="89"/>
      <c r="I31" s="106"/>
    </row>
    <row r="32" spans="1:76" s="32" customFormat="1" ht="16.95" customHeight="1">
      <c r="B32" s="33" t="s">
        <v>35</v>
      </c>
      <c r="C32" s="30">
        <v>332.5</v>
      </c>
      <c r="D32" s="30">
        <v>35.700000000000003</v>
      </c>
      <c r="E32" s="30">
        <v>31</v>
      </c>
      <c r="F32" s="30">
        <v>28</v>
      </c>
      <c r="G32" s="137">
        <f>SUM(C32:F32)</f>
        <v>427.2</v>
      </c>
    </row>
    <row r="33" spans="1:76">
      <c r="B33" s="20" t="s">
        <v>36</v>
      </c>
      <c r="C33" s="280">
        <f>C32/(C32+C17)</f>
        <v>8.5501954330384697E-2</v>
      </c>
      <c r="D33" s="280">
        <f>D32/(D32+D17)</f>
        <v>0.19811320754716985</v>
      </c>
      <c r="E33" s="280">
        <f>E32/(E32+E17)</f>
        <v>7.816439737771054E-2</v>
      </c>
      <c r="F33" s="280">
        <f>F32/(F32+F17)</f>
        <v>0.13895781637717122</v>
      </c>
      <c r="G33" s="138">
        <f>G32/(G32+G17)</f>
        <v>9.1534357523944218E-2</v>
      </c>
      <c r="H33" s="91">
        <v>0.1</v>
      </c>
      <c r="I33" s="109">
        <f>(G33-H33)</f>
        <v>-8.4656424760557875E-3</v>
      </c>
    </row>
    <row r="34" spans="1:76">
      <c r="B34" s="20" t="s">
        <v>37</v>
      </c>
      <c r="C34" s="280">
        <v>0.5</v>
      </c>
      <c r="D34" s="280">
        <v>0.5</v>
      </c>
      <c r="E34" s="280">
        <v>0.77</v>
      </c>
      <c r="F34" s="280">
        <v>0.56999999999999995</v>
      </c>
      <c r="G34" s="138">
        <v>0.52</v>
      </c>
      <c r="H34" s="92">
        <v>0.51</v>
      </c>
      <c r="I34" s="110">
        <f>(G34-H34)</f>
        <v>1.0000000000000009E-2</v>
      </c>
    </row>
    <row r="35" spans="1:76" ht="15" thickBot="1">
      <c r="B35" s="27" t="s">
        <v>38</v>
      </c>
      <c r="C35" s="171">
        <f>(100%-(C17/C14))</f>
        <v>8.3191544212425805E-2</v>
      </c>
      <c r="D35" s="171">
        <f>(100%-(D17/D14))</f>
        <v>8.5443037974683556E-2</v>
      </c>
      <c r="E35" s="171">
        <f>(100%-(E17/E14))</f>
        <v>8.3709273182957289E-2</v>
      </c>
      <c r="F35" s="171">
        <f>(100%-(F17/F14))</f>
        <v>5.1912568306010876E-2</v>
      </c>
      <c r="G35" s="302">
        <f>(100%-(G17/G14))</f>
        <v>8.2074042000433112E-2</v>
      </c>
      <c r="H35" s="77">
        <v>0.08</v>
      </c>
      <c r="I35" s="111">
        <f>(G35-H35)</f>
        <v>2.07404200043311E-3</v>
      </c>
    </row>
    <row r="36" spans="1:76" s="14" customFormat="1" ht="7.2" customHeight="1" thickTop="1" thickBot="1">
      <c r="A36" s="12"/>
      <c r="B36" s="13"/>
      <c r="C36" s="68"/>
      <c r="D36" s="68"/>
      <c r="E36" s="68"/>
      <c r="F36" s="68"/>
      <c r="G36" s="68"/>
      <c r="H36" s="68"/>
      <c r="I36" s="68"/>
      <c r="J36"/>
      <c r="K36"/>
      <c r="L36"/>
      <c r="M36"/>
      <c r="N36"/>
      <c r="O36"/>
      <c r="P36"/>
      <c r="Q36"/>
      <c r="R36"/>
      <c r="S36"/>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row>
    <row r="37" spans="1:76" ht="15" thickTop="1">
      <c r="B37" s="15" t="s">
        <v>39</v>
      </c>
      <c r="C37" s="289"/>
      <c r="D37" s="289"/>
      <c r="E37" s="289"/>
      <c r="F37" s="289"/>
      <c r="G37" s="290"/>
      <c r="H37" s="89"/>
      <c r="I37" s="106"/>
    </row>
    <row r="38" spans="1:76">
      <c r="B38" s="9" t="s">
        <v>40</v>
      </c>
      <c r="C38" s="23">
        <v>0.03</v>
      </c>
      <c r="D38" s="320">
        <v>-0.11</v>
      </c>
      <c r="E38" s="23">
        <v>0.04</v>
      </c>
      <c r="F38" s="23">
        <v>0.03</v>
      </c>
      <c r="G38" s="238">
        <v>0.03</v>
      </c>
      <c r="H38" s="75">
        <v>0.06</v>
      </c>
      <c r="I38" s="107">
        <f t="shared" ref="I38:I43" si="1">(G38-H38)</f>
        <v>-0.03</v>
      </c>
    </row>
    <row r="39" spans="1:76" ht="18" customHeight="1">
      <c r="B39" s="9" t="s">
        <v>41</v>
      </c>
      <c r="C39" s="23">
        <v>0.05</v>
      </c>
      <c r="D39" s="23">
        <v>0.05</v>
      </c>
      <c r="E39" s="23">
        <v>0.04</v>
      </c>
      <c r="F39" s="23">
        <v>0.03</v>
      </c>
      <c r="G39" s="140">
        <v>0.05</v>
      </c>
      <c r="H39" s="75">
        <v>0.05</v>
      </c>
      <c r="I39" s="107">
        <f t="shared" si="1"/>
        <v>0</v>
      </c>
    </row>
    <row r="40" spans="1:76" s="32" customFormat="1" ht="26.55" customHeight="1">
      <c r="B40" s="9" t="s">
        <v>42</v>
      </c>
      <c r="C40" s="23">
        <f>(C21/1201)^(1/5)-1</f>
        <v>5.9047391956718265E-2</v>
      </c>
      <c r="D40" s="23">
        <f>(D21/44)^(1/5)-1</f>
        <v>2.1759491464241165E-2</v>
      </c>
      <c r="E40" s="23">
        <f>(E21/138)^(1/5)-1</f>
        <v>5.8069999702146324E-2</v>
      </c>
      <c r="F40" s="23">
        <f>(F21/59)^(1/5)-1</f>
        <v>0.10906407197198975</v>
      </c>
      <c r="G40" s="140">
        <f>(G21/1446)^(1/5)-1</f>
        <v>5.9553270049204521E-2</v>
      </c>
      <c r="H40" s="93">
        <v>0.05</v>
      </c>
      <c r="I40" s="112">
        <f t="shared" si="1"/>
        <v>9.5532700492045181E-3</v>
      </c>
      <c r="J40"/>
      <c r="K40"/>
      <c r="L40"/>
      <c r="M40"/>
      <c r="N40"/>
      <c r="O40"/>
      <c r="P40"/>
      <c r="Q40"/>
      <c r="R40"/>
      <c r="S40"/>
    </row>
    <row r="41" spans="1:76" ht="18" customHeight="1">
      <c r="B41" s="20" t="s">
        <v>43</v>
      </c>
      <c r="C41" s="168">
        <v>0.2</v>
      </c>
      <c r="D41" s="168">
        <v>0.23</v>
      </c>
      <c r="E41" s="168">
        <v>0.17</v>
      </c>
      <c r="F41" s="168">
        <v>0.21</v>
      </c>
      <c r="G41" s="141">
        <v>0.2</v>
      </c>
      <c r="H41" s="78">
        <v>0.19</v>
      </c>
      <c r="I41" s="113">
        <f t="shared" si="1"/>
        <v>1.0000000000000009E-2</v>
      </c>
    </row>
    <row r="42" spans="1:76" ht="18" customHeight="1">
      <c r="B42" s="9" t="s">
        <v>44</v>
      </c>
      <c r="C42" s="278">
        <v>4244</v>
      </c>
      <c r="D42" s="278">
        <v>159</v>
      </c>
      <c r="E42" s="278">
        <v>442</v>
      </c>
      <c r="F42" s="278">
        <v>225</v>
      </c>
      <c r="G42" s="222">
        <v>5071</v>
      </c>
      <c r="H42" s="79">
        <v>4964</v>
      </c>
      <c r="I42" s="114">
        <f t="shared" si="1"/>
        <v>107</v>
      </c>
      <c r="J42" s="224"/>
    </row>
    <row r="43" spans="1:76" ht="17.55" customHeight="1" thickBot="1">
      <c r="B43" s="11" t="s">
        <v>45</v>
      </c>
      <c r="C43" s="297">
        <f>(C42/C17)^(1/5)-1</f>
        <v>3.5989603381426205E-2</v>
      </c>
      <c r="D43" s="297">
        <f>(D42/D17)^(1/5)-1</f>
        <v>1.9308992040589112E-2</v>
      </c>
      <c r="E43" s="297">
        <f>(E42/E17)^(1/5)-1</f>
        <v>3.8683461169078281E-2</v>
      </c>
      <c r="F43" s="297">
        <f>(F42/F17)^(1/5)-1</f>
        <v>5.3359479111028119E-2</v>
      </c>
      <c r="G43" s="298">
        <f>(G42/G17)^(1/5)-1</f>
        <v>3.6448194596027772E-2</v>
      </c>
      <c r="H43" s="77">
        <v>0.04</v>
      </c>
      <c r="I43" s="111">
        <f t="shared" si="1"/>
        <v>-3.5518054039722288E-3</v>
      </c>
    </row>
    <row r="44" spans="1:76" s="14" customFormat="1" ht="7.2" customHeight="1" thickTop="1" thickBot="1">
      <c r="A44" s="12"/>
      <c r="B44" s="13"/>
      <c r="C44" s="68"/>
      <c r="D44" s="68"/>
      <c r="E44" s="68"/>
      <c r="F44" s="68"/>
      <c r="G44" s="68"/>
      <c r="H44" s="68"/>
      <c r="I44" s="68"/>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row>
    <row r="45" spans="1:76" ht="15" thickTop="1">
      <c r="B45" s="15" t="s">
        <v>46</v>
      </c>
      <c r="C45" s="203"/>
      <c r="D45" s="203"/>
      <c r="E45" s="203"/>
      <c r="F45" s="203"/>
      <c r="G45" s="296"/>
      <c r="H45" s="94"/>
      <c r="I45" s="115"/>
    </row>
    <row r="46" spans="1:76">
      <c r="B46" s="20" t="s">
        <v>47</v>
      </c>
      <c r="C46" s="35">
        <v>56536419</v>
      </c>
      <c r="D46" s="35">
        <v>1904563</v>
      </c>
      <c r="E46" s="35">
        <v>5479900</v>
      </c>
      <c r="F46" s="35">
        <v>3105410</v>
      </c>
      <c r="G46" s="142">
        <f>SUM(C46:F46)</f>
        <v>67026292</v>
      </c>
      <c r="H46" s="80">
        <v>67081234</v>
      </c>
      <c r="I46" s="116">
        <f>(G46-H46)</f>
        <v>-54942</v>
      </c>
      <c r="K46" s="223"/>
    </row>
    <row r="47" spans="1:76" ht="26.4">
      <c r="B47" s="9" t="s">
        <v>48</v>
      </c>
      <c r="C47" s="31">
        <f>(C17+C21+C20)/(C46/100000)</f>
        <v>9.3148807320109892</v>
      </c>
      <c r="D47" s="31">
        <f t="shared" ref="D47:G47" si="2">(D17+D21+D20)/(D46/100000)</f>
        <v>10.159810938257229</v>
      </c>
      <c r="E47" s="31">
        <f t="shared" si="2"/>
        <v>10.102374130914798</v>
      </c>
      <c r="F47" s="31">
        <f t="shared" si="2"/>
        <v>9.1292293127155517</v>
      </c>
      <c r="G47" s="31">
        <f t="shared" si="2"/>
        <v>9.3946715715677662</v>
      </c>
      <c r="H47" s="81">
        <v>9</v>
      </c>
      <c r="I47" s="31">
        <f>(G47-H47)</f>
        <v>0.39467157156776622</v>
      </c>
    </row>
    <row r="48" spans="1:76" ht="15" thickBot="1">
      <c r="B48" s="11" t="s">
        <v>49</v>
      </c>
      <c r="C48" s="36">
        <f>C18/(C46/1000000)</f>
        <v>11.362587361608451</v>
      </c>
      <c r="D48" s="36">
        <f>D18/(D46/1000000)</f>
        <v>11.65621720048116</v>
      </c>
      <c r="E48" s="36">
        <f>E18/(E46/1000000)</f>
        <v>9.1023558824066146</v>
      </c>
      <c r="F48" s="36">
        <f>F18/(F46/1000000)</f>
        <v>9.3385414486331921</v>
      </c>
      <c r="G48" s="291">
        <f>G18/(G46/1000000)</f>
        <v>11.092363575774117</v>
      </c>
      <c r="H48" s="82">
        <v>10.9</v>
      </c>
      <c r="I48" s="36">
        <f>(G48-H48)</f>
        <v>0.19236357577411667</v>
      </c>
    </row>
    <row r="49" spans="1:76" s="14" customFormat="1" ht="7.2" customHeight="1" thickTop="1" thickBot="1">
      <c r="A49" s="12"/>
      <c r="B49" s="13"/>
      <c r="C49" s="68"/>
      <c r="D49" s="68"/>
      <c r="E49" s="68"/>
      <c r="F49" s="68"/>
      <c r="G49" s="68"/>
      <c r="H49" s="68"/>
      <c r="I49" s="68"/>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row>
    <row r="50" spans="1:76" ht="15" thickTop="1">
      <c r="B50" s="37" t="s">
        <v>50</v>
      </c>
      <c r="C50" s="299"/>
      <c r="D50" s="299"/>
      <c r="E50" s="299"/>
      <c r="F50" s="299"/>
      <c r="G50" s="300"/>
      <c r="H50" s="95"/>
      <c r="I50" s="117"/>
    </row>
    <row r="51" spans="1:76" s="219" customFormat="1">
      <c r="B51" s="24" t="s">
        <v>51</v>
      </c>
      <c r="C51" s="266">
        <v>124159049.48</v>
      </c>
      <c r="D51" s="266">
        <v>4523880.0999999996</v>
      </c>
      <c r="E51" s="266">
        <v>10234884.67</v>
      </c>
      <c r="F51" s="267">
        <v>4360901</v>
      </c>
      <c r="G51" s="268">
        <f>SUM(C51:F51)</f>
        <v>143278715.25</v>
      </c>
      <c r="H51" s="269">
        <v>119586787.27</v>
      </c>
      <c r="I51" s="266">
        <f t="shared" ref="I51:I56" si="3">(G51-H51)</f>
        <v>23691927.980000004</v>
      </c>
    </row>
    <row r="52" spans="1:76" s="219" customFormat="1">
      <c r="B52" s="9" t="s">
        <v>52</v>
      </c>
      <c r="C52" s="266">
        <v>48644280.759999998</v>
      </c>
      <c r="D52" s="266">
        <v>1746072.36</v>
      </c>
      <c r="E52" s="266">
        <v>2042360.92</v>
      </c>
      <c r="F52" s="267">
        <v>1743392</v>
      </c>
      <c r="G52" s="268">
        <f t="shared" ref="G52:G54" si="4">SUM(C52:F52)</f>
        <v>54176106.039999999</v>
      </c>
      <c r="H52" s="269">
        <v>40517044.579999998</v>
      </c>
      <c r="I52" s="266">
        <f t="shared" si="3"/>
        <v>13659061.460000001</v>
      </c>
      <c r="J52" s="255"/>
    </row>
    <row r="53" spans="1:76" s="219" customFormat="1">
      <c r="B53" s="38" t="s">
        <v>53</v>
      </c>
      <c r="C53" s="266">
        <v>20123651.850000001</v>
      </c>
      <c r="D53" s="266">
        <v>3521469.29</v>
      </c>
      <c r="E53" s="266">
        <v>1143160.05</v>
      </c>
      <c r="F53" s="267">
        <v>915665</v>
      </c>
      <c r="G53" s="268">
        <f t="shared" si="4"/>
        <v>25703946.190000001</v>
      </c>
      <c r="H53" s="270">
        <v>18347136.530000001</v>
      </c>
      <c r="I53" s="271">
        <f t="shared" si="3"/>
        <v>7356809.6600000001</v>
      </c>
      <c r="J53" s="255"/>
    </row>
    <row r="54" spans="1:76" s="219" customFormat="1" ht="15" thickBot="1">
      <c r="B54" s="39" t="s">
        <v>54</v>
      </c>
      <c r="C54" s="272">
        <f>SUM(C51:C53)</f>
        <v>192926982.09</v>
      </c>
      <c r="D54" s="272">
        <f t="shared" ref="D54:F54" si="5">SUM(D51:D53)</f>
        <v>9791421.75</v>
      </c>
      <c r="E54" s="272">
        <f t="shared" si="5"/>
        <v>13420405.640000001</v>
      </c>
      <c r="F54" s="272">
        <f t="shared" si="5"/>
        <v>7019958</v>
      </c>
      <c r="G54" s="317">
        <f t="shared" si="4"/>
        <v>223158767.48000002</v>
      </c>
      <c r="H54" s="273">
        <v>178450968.38</v>
      </c>
      <c r="I54" s="274">
        <f t="shared" si="3"/>
        <v>44707799.100000024</v>
      </c>
      <c r="J54" s="255"/>
    </row>
    <row r="55" spans="1:76" s="219" customFormat="1">
      <c r="B55" s="9" t="s">
        <v>55</v>
      </c>
      <c r="C55" s="265">
        <f>C51/C46</f>
        <v>2.1960897360690637</v>
      </c>
      <c r="D55" s="265">
        <f>D51/D46</f>
        <v>2.3752850916456949</v>
      </c>
      <c r="E55" s="265">
        <f>E51/E46</f>
        <v>1.8677137666745744</v>
      </c>
      <c r="F55" s="265">
        <f>F51/F46</f>
        <v>1.4042915428236529</v>
      </c>
      <c r="G55" s="276">
        <f>G51/G46</f>
        <v>2.1376494353887279</v>
      </c>
      <c r="H55" s="277">
        <v>1.7827159719512613</v>
      </c>
      <c r="I55" s="265">
        <f t="shared" si="3"/>
        <v>0.35493346343746657</v>
      </c>
      <c r="J55" s="255"/>
    </row>
    <row r="56" spans="1:76" s="219" customFormat="1" ht="15" thickBot="1">
      <c r="B56" s="11" t="s">
        <v>56</v>
      </c>
      <c r="C56" s="256">
        <f>C52/C17</f>
        <v>13678.340061299665</v>
      </c>
      <c r="D56" s="256">
        <f>D52/D17</f>
        <v>12083.545743944638</v>
      </c>
      <c r="E56" s="256">
        <f>E52/E17</f>
        <v>5586.326367614879</v>
      </c>
      <c r="F56" s="256">
        <f>F52/F17</f>
        <v>10048.368876080691</v>
      </c>
      <c r="G56" s="301">
        <f>G52/G17</f>
        <v>12777.684860491994</v>
      </c>
      <c r="H56" s="275">
        <v>9817.5538114853407</v>
      </c>
      <c r="I56" s="256">
        <f t="shared" si="3"/>
        <v>2960.1310490066535</v>
      </c>
    </row>
    <row r="58" spans="1:76" ht="13.2" customHeight="1">
      <c r="B58" s="355" t="s">
        <v>57</v>
      </c>
      <c r="C58" s="356"/>
      <c r="D58" s="356"/>
      <c r="E58" s="356"/>
    </row>
    <row r="59" spans="1:76" ht="13.2" customHeight="1">
      <c r="B59" s="2"/>
    </row>
    <row r="60" spans="1:76" ht="13.2" customHeight="1">
      <c r="B60" s="2" t="s">
        <v>1</v>
      </c>
    </row>
    <row r="61" spans="1:76" ht="13.2" customHeight="1" thickBot="1">
      <c r="B61" s="40"/>
      <c r="C61" s="41"/>
      <c r="D61" s="41"/>
      <c r="E61" s="41"/>
      <c r="F61" s="41"/>
      <c r="G61" s="41"/>
    </row>
    <row r="62" spans="1:76" ht="27" thickBot="1">
      <c r="B62" s="4" t="s">
        <v>58</v>
      </c>
      <c r="C62" s="4" t="s">
        <v>6</v>
      </c>
      <c r="D62" s="4" t="s">
        <v>7</v>
      </c>
      <c r="E62" s="4" t="s">
        <v>8</v>
      </c>
      <c r="F62" s="4" t="s">
        <v>9</v>
      </c>
      <c r="G62" s="128" t="s">
        <v>10</v>
      </c>
      <c r="H62" s="149" t="s">
        <v>11</v>
      </c>
      <c r="I62" s="150" t="s">
        <v>12</v>
      </c>
    </row>
    <row r="63" spans="1:76">
      <c r="B63" s="42" t="s">
        <v>59</v>
      </c>
      <c r="C63" s="43"/>
      <c r="D63" s="43"/>
      <c r="E63" s="43"/>
      <c r="F63" s="43"/>
      <c r="G63" s="143"/>
      <c r="H63" s="96"/>
      <c r="I63" s="118"/>
    </row>
    <row r="64" spans="1:76">
      <c r="B64" s="44" t="s">
        <v>60</v>
      </c>
      <c r="C64" s="45"/>
      <c r="D64" s="46"/>
      <c r="E64" s="46"/>
      <c r="F64" s="46"/>
      <c r="G64" s="144"/>
      <c r="H64" s="45"/>
      <c r="I64" s="46"/>
    </row>
    <row r="65" spans="2:15" ht="39.6">
      <c r="B65" s="6" t="s">
        <v>61</v>
      </c>
      <c r="C65" s="226">
        <v>272.8</v>
      </c>
      <c r="D65" s="227">
        <v>0</v>
      </c>
      <c r="E65" s="227">
        <v>13</v>
      </c>
      <c r="F65" s="227">
        <v>15</v>
      </c>
      <c r="G65" s="228">
        <f>SUM(C65:F65)</f>
        <v>300.8</v>
      </c>
      <c r="H65" s="100">
        <v>288</v>
      </c>
      <c r="I65" s="119">
        <f>(G65-H65)</f>
        <v>12.800000000000011</v>
      </c>
    </row>
    <row r="66" spans="2:15">
      <c r="B66" s="47" t="s">
        <v>62</v>
      </c>
      <c r="C66" s="229">
        <f>C65/(C65+C18)</f>
        <v>0.29807692307692307</v>
      </c>
      <c r="D66" s="213">
        <f>D65/(D65+D18)</f>
        <v>0</v>
      </c>
      <c r="E66" s="213">
        <f>E65/(E65+E18)</f>
        <v>0.20674300254452926</v>
      </c>
      <c r="F66" s="213">
        <f>F65/(F65+F18)</f>
        <v>0.34090909090909088</v>
      </c>
      <c r="G66" s="230">
        <f>G65/(G65+G18)</f>
        <v>0.2880453518213506</v>
      </c>
      <c r="H66" s="99">
        <v>0.28000000000000003</v>
      </c>
      <c r="I66" s="120">
        <f>(G66-H66)</f>
        <v>8.045351821350577E-3</v>
      </c>
    </row>
    <row r="67" spans="2:15" ht="24.6">
      <c r="B67" s="6" t="s">
        <v>63</v>
      </c>
      <c r="C67" s="157">
        <f>C86</f>
        <v>866.35868749999963</v>
      </c>
      <c r="D67" s="158">
        <f>G67*(D46/G46)</f>
        <v>29.185341592665459</v>
      </c>
      <c r="E67" s="158">
        <f>G67*(E46/G46)</f>
        <v>83.973464460691218</v>
      </c>
      <c r="F67" s="158">
        <f>G67*(F46/G46)</f>
        <v>47.587006381663009</v>
      </c>
      <c r="G67" s="159">
        <f>C67*(G46/C46)</f>
        <v>1027.1044999350192</v>
      </c>
      <c r="H67" s="97">
        <v>997</v>
      </c>
      <c r="I67" s="121">
        <f>(G67-H67)</f>
        <v>30.104499935019248</v>
      </c>
    </row>
    <row r="68" spans="2:15" ht="15" thickBot="1">
      <c r="B68" s="48" t="s">
        <v>64</v>
      </c>
      <c r="C68" s="231">
        <f>C67+C65</f>
        <v>1139.1586874999996</v>
      </c>
      <c r="D68" s="28">
        <f>D67+D65</f>
        <v>29.185341592665459</v>
      </c>
      <c r="E68" s="28">
        <f>E67+E65</f>
        <v>96.973464460691218</v>
      </c>
      <c r="F68" s="28">
        <f>F67+F65</f>
        <v>62.587006381663009</v>
      </c>
      <c r="G68" s="232">
        <f>G67+G65</f>
        <v>1327.9044999350192</v>
      </c>
      <c r="H68" s="83">
        <v>1285</v>
      </c>
      <c r="I68" s="124">
        <f>(G68-H68)</f>
        <v>42.904499935019203</v>
      </c>
    </row>
    <row r="69" spans="2:15">
      <c r="B69" s="44" t="s">
        <v>65</v>
      </c>
      <c r="C69" s="45"/>
      <c r="D69" s="46"/>
      <c r="E69" s="46"/>
      <c r="F69" s="46"/>
      <c r="G69" s="144"/>
      <c r="H69" s="84"/>
      <c r="I69" s="122"/>
      <c r="M69" s="49"/>
      <c r="O69" s="34"/>
    </row>
    <row r="70" spans="2:15" ht="27" thickBot="1">
      <c r="B70" s="6" t="s">
        <v>66</v>
      </c>
      <c r="C70" s="50">
        <f>((12.8*(C46/100000))-C17-C21)*0.7</f>
        <v>1456.2531423999999</v>
      </c>
      <c r="D70" s="51">
        <f>((12.8*(D46/100000))-D17-D21)*0.7</f>
        <v>35.198844799999996</v>
      </c>
      <c r="E70" s="51">
        <f>((12.8*(E46/100000))-E17-E21)*0.7</f>
        <v>106.97904000000004</v>
      </c>
      <c r="F70" s="51">
        <f>((12.8*(F46/100000))-F17-F21)*0.7</f>
        <v>87.494735999999989</v>
      </c>
      <c r="G70" s="145">
        <f>((12.8*(G46/100000))-G17-G21)*0.7</f>
        <v>1685.9257631999999</v>
      </c>
      <c r="H70" s="83">
        <v>1847</v>
      </c>
      <c r="I70" s="124">
        <f>(G70-H70)</f>
        <v>-161.07423680000011</v>
      </c>
      <c r="M70" s="49"/>
      <c r="O70" s="34"/>
    </row>
    <row r="71" spans="2:15">
      <c r="B71" s="52" t="s">
        <v>67</v>
      </c>
      <c r="C71" s="53"/>
      <c r="D71" s="54"/>
      <c r="E71" s="54"/>
      <c r="F71" s="54"/>
      <c r="G71" s="146"/>
      <c r="H71" s="53"/>
      <c r="I71" s="54"/>
      <c r="M71" s="49"/>
      <c r="O71" s="34"/>
    </row>
    <row r="72" spans="2:15" ht="40.200000000000003" thickBot="1">
      <c r="B72" s="55" t="s">
        <v>68</v>
      </c>
      <c r="C72" s="50">
        <f>C54/C76</f>
        <v>1995.830777323747</v>
      </c>
      <c r="D72" s="51">
        <f>D54/D76</f>
        <v>101.29231624683185</v>
      </c>
      <c r="E72" s="51">
        <f>E54/E76</f>
        <v>138.83417617545132</v>
      </c>
      <c r="F72" s="51">
        <f>F54/F76</f>
        <v>72.621507267366681</v>
      </c>
      <c r="G72" s="145">
        <f>G54/G76</f>
        <v>2308.578777013397</v>
      </c>
      <c r="H72" s="83">
        <v>1876</v>
      </c>
      <c r="I72" s="124">
        <f>(G72-H72)</f>
        <v>432.57877701339703</v>
      </c>
      <c r="M72" s="49"/>
      <c r="O72" s="34"/>
    </row>
    <row r="73" spans="2:15" ht="26.4">
      <c r="B73" s="52" t="s">
        <v>69</v>
      </c>
      <c r="C73" s="53"/>
      <c r="D73" s="54"/>
      <c r="E73" s="54"/>
      <c r="F73" s="54"/>
      <c r="G73" s="146"/>
      <c r="H73" s="98"/>
      <c r="I73" s="123"/>
      <c r="M73" s="49"/>
      <c r="O73" s="34"/>
    </row>
    <row r="74" spans="2:15">
      <c r="B74" s="56" t="s">
        <v>70</v>
      </c>
      <c r="C74" s="58">
        <f>(C68+C70+C72)/3</f>
        <v>1530.4142024079156</v>
      </c>
      <c r="D74" s="58">
        <f>(D68+D70+D72)/3</f>
        <v>55.225500879832431</v>
      </c>
      <c r="E74" s="58">
        <f>(E68+E70+E72)/3</f>
        <v>114.2622268787142</v>
      </c>
      <c r="F74" s="58">
        <f>(F68+F70+F72)/3</f>
        <v>74.234416549676553</v>
      </c>
      <c r="G74" s="58">
        <f>(G68+G70+G72)/3</f>
        <v>1774.1363467161384</v>
      </c>
      <c r="H74" s="57">
        <v>1669</v>
      </c>
      <c r="I74" s="58">
        <f>(G74-H74)</f>
        <v>105.13634671613841</v>
      </c>
      <c r="J74" s="59"/>
    </row>
    <row r="75" spans="2:15" ht="15" thickBot="1">
      <c r="B75" s="60" t="s">
        <v>71</v>
      </c>
      <c r="C75" s="85">
        <f>C74/(C74+C17)</f>
        <v>0.30086498700545394</v>
      </c>
      <c r="D75" s="85">
        <f>D74/(D74+D17)</f>
        <v>0.27650700905268782</v>
      </c>
      <c r="E75" s="85">
        <f>E74/(E74+E17)</f>
        <v>0.2381146514113813</v>
      </c>
      <c r="F75" s="85">
        <f>F74/(F74+F17)</f>
        <v>0.29965322373684328</v>
      </c>
      <c r="G75" s="85">
        <f>G74/(G74+G17)</f>
        <v>0.2949992724411909</v>
      </c>
      <c r="H75" s="85">
        <v>0.28999999999999998</v>
      </c>
      <c r="I75" s="125">
        <f>(G75-H75)</f>
        <v>4.9992724411909162E-3</v>
      </c>
      <c r="J75" s="34"/>
      <c r="K75" s="34"/>
      <c r="L75" s="34"/>
      <c r="M75" s="34"/>
      <c r="N75" s="34"/>
    </row>
    <row r="76" spans="2:15" ht="13.95" hidden="1" customHeight="1" thickBot="1">
      <c r="B76" s="61" t="s">
        <v>72</v>
      </c>
      <c r="C76" s="62">
        <v>96665</v>
      </c>
      <c r="D76" s="62">
        <v>96665</v>
      </c>
      <c r="E76" s="62">
        <v>96665</v>
      </c>
      <c r="F76" s="62">
        <v>96665</v>
      </c>
      <c r="G76" s="62">
        <v>96665</v>
      </c>
      <c r="H76" s="284"/>
      <c r="I76" s="126"/>
    </row>
    <row r="77" spans="2:15" ht="13.95" hidden="1" customHeight="1" thickBot="1">
      <c r="B77" s="61" t="s">
        <v>73</v>
      </c>
      <c r="C77" s="63">
        <v>6720535</v>
      </c>
      <c r="D77" s="64"/>
      <c r="E77" s="65"/>
      <c r="F77" s="65"/>
      <c r="G77" s="147"/>
      <c r="H77" s="86"/>
      <c r="I77" s="126"/>
    </row>
    <row r="78" spans="2:15" ht="13.95" hidden="1" customHeight="1" thickBot="1">
      <c r="B78" s="61" t="s">
        <v>74</v>
      </c>
      <c r="C78" s="155">
        <v>3845155</v>
      </c>
      <c r="D78" s="64"/>
      <c r="E78" s="65"/>
      <c r="F78" s="65"/>
      <c r="G78" s="147"/>
      <c r="H78" s="86"/>
      <c r="I78" s="126"/>
    </row>
    <row r="79" spans="2:15" ht="15" hidden="1" thickBot="1">
      <c r="B79" s="61" t="s">
        <v>75</v>
      </c>
      <c r="C79" s="155">
        <v>21780645</v>
      </c>
      <c r="D79" s="64"/>
      <c r="G79" s="148"/>
      <c r="H79" s="87"/>
      <c r="I79" s="127"/>
    </row>
    <row r="80" spans="2:15" ht="15" hidden="1" thickBot="1">
      <c r="B80" s="61" t="s">
        <v>76</v>
      </c>
      <c r="C80">
        <f>(C77*0.98)*(15/60)</f>
        <v>1646531.075</v>
      </c>
      <c r="G80" s="148"/>
      <c r="H80" s="87"/>
      <c r="I80" s="127"/>
    </row>
    <row r="81" spans="2:9" ht="15" hidden="1" thickBot="1">
      <c r="B81" s="61" t="s">
        <v>77</v>
      </c>
      <c r="C81" s="156">
        <f>(C78*0.98)*(15/60)</f>
        <v>942062.97499999998</v>
      </c>
      <c r="G81" s="148"/>
      <c r="H81" s="87"/>
      <c r="I81" s="127"/>
    </row>
    <row r="82" spans="2:9" ht="15" hidden="1" thickBot="1">
      <c r="B82" s="61" t="s">
        <v>78</v>
      </c>
      <c r="C82" s="156">
        <f>(C79*0.4)*(3/60)</f>
        <v>435612.9</v>
      </c>
      <c r="G82" s="148"/>
      <c r="H82" s="87"/>
      <c r="I82" s="127"/>
    </row>
    <row r="83" spans="2:9" ht="15" hidden="1" thickBot="1">
      <c r="B83" s="61" t="s">
        <v>79</v>
      </c>
      <c r="C83">
        <f>SUM(C80:C82)</f>
        <v>3024206.9499999997</v>
      </c>
      <c r="G83" s="148"/>
      <c r="H83" s="87"/>
      <c r="I83" s="127"/>
    </row>
    <row r="84" spans="2:9" ht="15" hidden="1" thickBot="1">
      <c r="B84" s="61" t="s">
        <v>80</v>
      </c>
      <c r="C84">
        <f>(C17-C18)*(20*40)</f>
        <v>2331120</v>
      </c>
      <c r="G84" s="148"/>
      <c r="H84" s="87"/>
      <c r="I84" s="127"/>
    </row>
    <row r="85" spans="2:9" ht="15" hidden="1" thickBot="1">
      <c r="B85" s="61" t="s">
        <v>81</v>
      </c>
      <c r="C85">
        <f>C83-C84</f>
        <v>693086.94999999972</v>
      </c>
      <c r="G85" s="148"/>
      <c r="H85" s="87"/>
      <c r="I85" s="127"/>
    </row>
    <row r="86" spans="2:9" ht="15" hidden="1" thickBot="1">
      <c r="B86" s="61" t="s">
        <v>82</v>
      </c>
      <c r="C86" s="59">
        <f>C85/800</f>
        <v>866.35868749999963</v>
      </c>
      <c r="D86" s="59"/>
      <c r="G86" s="148"/>
      <c r="H86" s="87"/>
      <c r="I86" s="127"/>
    </row>
    <row r="87" spans="2:9">
      <c r="B87" s="215" t="s">
        <v>83</v>
      </c>
      <c r="C87" s="319">
        <v>2890.1928012660674</v>
      </c>
      <c r="D87" s="233">
        <v>121.11904715426493</v>
      </c>
      <c r="E87" s="233">
        <v>231.01347080689095</v>
      </c>
      <c r="F87" s="233">
        <v>122.45006284501028</v>
      </c>
      <c r="G87" s="233">
        <f>SUM(C87:F87)</f>
        <v>3364.7753820722337</v>
      </c>
      <c r="H87" s="233">
        <v>3166</v>
      </c>
      <c r="I87" s="233">
        <f>(G87-H87)</f>
        <v>198.7753820722337</v>
      </c>
    </row>
    <row r="88" spans="2:9" ht="15" thickBot="1">
      <c r="B88" s="60" t="s">
        <v>84</v>
      </c>
      <c r="C88" s="234">
        <f>C87/(C42+C87)</f>
        <v>0.40511840397040577</v>
      </c>
      <c r="D88" s="234">
        <f>D87/(D42+D87)</f>
        <v>0.43238418945343338</v>
      </c>
      <c r="E88" s="234">
        <f>E87/(E42+E87)</f>
        <v>0.34325237283872451</v>
      </c>
      <c r="F88" s="234">
        <f>F87/(F42+F87)</f>
        <v>0.3524249264552084</v>
      </c>
      <c r="G88" s="234">
        <f>G87/(G42+G87)</f>
        <v>0.39886972206764498</v>
      </c>
      <c r="H88" s="234">
        <v>0.39</v>
      </c>
      <c r="I88" s="234">
        <f>(G88-H88)</f>
        <v>8.8697220676449695E-3</v>
      </c>
    </row>
    <row r="89" spans="2:9">
      <c r="C89" s="59"/>
      <c r="D89" s="66"/>
    </row>
    <row r="90" spans="2:9">
      <c r="B90" s="67"/>
      <c r="C90" s="59"/>
    </row>
    <row r="91" spans="2:9">
      <c r="C91" s="59"/>
    </row>
  </sheetData>
  <mergeCells count="3">
    <mergeCell ref="B58:E58"/>
    <mergeCell ref="C4:D4"/>
    <mergeCell ref="E4:F4"/>
  </mergeCells>
  <conditionalFormatting sqref="C10:F10">
    <cfRule type="aboveAverage" dxfId="46" priority="19"/>
  </conditionalFormatting>
  <conditionalFormatting sqref="C11:F11">
    <cfRule type="aboveAverage" dxfId="45" priority="18"/>
  </conditionalFormatting>
  <conditionalFormatting sqref="C16:F16">
    <cfRule type="aboveAverage" dxfId="44" priority="17"/>
  </conditionalFormatting>
  <conditionalFormatting sqref="C19:F19">
    <cfRule type="aboveAverage" dxfId="43" priority="31" aboveAverage="0"/>
  </conditionalFormatting>
  <conditionalFormatting sqref="C22:F22">
    <cfRule type="aboveAverage" dxfId="42" priority="13" aboveAverage="0"/>
  </conditionalFormatting>
  <conditionalFormatting sqref="C26:F26">
    <cfRule type="aboveAverage" dxfId="41" priority="12" aboveAverage="0"/>
  </conditionalFormatting>
  <conditionalFormatting sqref="C27:F27">
    <cfRule type="aboveAverage" dxfId="40" priority="11" aboveAverage="0"/>
  </conditionalFormatting>
  <conditionalFormatting sqref="C28:F28">
    <cfRule type="aboveAverage" dxfId="39" priority="9" aboveAverage="0"/>
  </conditionalFormatting>
  <conditionalFormatting sqref="C29:F29">
    <cfRule type="aboveAverage" dxfId="38" priority="25" aboveAverage="0"/>
  </conditionalFormatting>
  <conditionalFormatting sqref="C33:F33">
    <cfRule type="aboveAverage" dxfId="37" priority="16"/>
  </conditionalFormatting>
  <conditionalFormatting sqref="C34:F34">
    <cfRule type="aboveAverage" dxfId="36" priority="15"/>
  </conditionalFormatting>
  <conditionalFormatting sqref="C35:F35">
    <cfRule type="aboveAverage" dxfId="35" priority="14"/>
  </conditionalFormatting>
  <conditionalFormatting sqref="C41:F41">
    <cfRule type="aboveAverage" dxfId="34" priority="8"/>
  </conditionalFormatting>
  <conditionalFormatting sqref="C43:F43">
    <cfRule type="aboveAverage" dxfId="33" priority="7" aboveAverage="0"/>
  </conditionalFormatting>
  <conditionalFormatting sqref="C55:F55">
    <cfRule type="aboveAverage" dxfId="32" priority="6"/>
  </conditionalFormatting>
  <conditionalFormatting sqref="C56:F56">
    <cfRule type="aboveAverage" dxfId="31" priority="5"/>
  </conditionalFormatting>
  <conditionalFormatting sqref="C75:F75">
    <cfRule type="aboveAverage" dxfId="30" priority="3"/>
  </conditionalFormatting>
  <conditionalFormatting sqref="C88:F88">
    <cfRule type="aboveAverage" dxfId="29" priority="2"/>
  </conditionalFormatting>
  <conditionalFormatting sqref="C9:G9">
    <cfRule type="aboveAverage" dxfId="28" priority="35"/>
  </conditionalFormatting>
  <conditionalFormatting sqref="C47:G47">
    <cfRule type="aboveAverage" dxfId="27" priority="4" aboveAverage="0"/>
  </conditionalFormatting>
  <conditionalFormatting sqref="C38 E38:G38">
    <cfRule type="aboveAverage" dxfId="26" priority="1" aboveAverage="0"/>
  </conditionalFormatting>
  <pageMargins left="0.7" right="0.7" top="0.75" bottom="0.75" header="0.3" footer="0.3"/>
  <pageSetup paperSize="9" orientation="portrait" horizontalDpi="1200" verticalDpi="1200" r:id="rId1"/>
  <ignoredErrors>
    <ignoredError sqref="G19 G1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F016A-BFB9-48A0-9BB1-D5501A322474}">
  <dimension ref="A1:OD114"/>
  <sheetViews>
    <sheetView zoomScale="83" zoomScaleNormal="83" workbookViewId="0">
      <pane ySplit="6" topLeftCell="A7" activePane="bottomLeft" state="frozen"/>
      <selection pane="bottomLeft" activeCell="S62" sqref="S62"/>
    </sheetView>
  </sheetViews>
  <sheetFormatPr defaultRowHeight="14.4"/>
  <cols>
    <col min="1" max="1" width="1.44140625" customWidth="1"/>
    <col min="2" max="2" width="60.21875" customWidth="1"/>
    <col min="3" max="3" width="10.44140625" bestFit="1" customWidth="1"/>
    <col min="4" max="5" width="11.44140625" bestFit="1" customWidth="1"/>
    <col min="6" max="6" width="10.21875" bestFit="1" customWidth="1"/>
    <col min="7" max="11" width="11.44140625" bestFit="1" customWidth="1"/>
    <col min="12" max="12" width="10" customWidth="1"/>
    <col min="13" max="14" width="10.44140625" bestFit="1" customWidth="1"/>
    <col min="15" max="16" width="11.21875" bestFit="1" customWidth="1"/>
    <col min="17" max="17" width="11.77734375" customWidth="1"/>
    <col min="18" max="18" width="12.5546875" bestFit="1" customWidth="1"/>
    <col min="19" max="19" width="12.5546875" customWidth="1"/>
    <col min="23" max="394" width="9.21875" style="12"/>
  </cols>
  <sheetData>
    <row r="1" spans="1:394" ht="15.6">
      <c r="A1" s="160"/>
      <c r="B1" s="160"/>
      <c r="C1" s="315"/>
      <c r="D1" s="160"/>
      <c r="E1" s="160"/>
      <c r="F1" s="160"/>
      <c r="G1" s="160"/>
      <c r="H1" s="160"/>
      <c r="I1" s="160"/>
      <c r="J1" s="160"/>
      <c r="K1" s="160"/>
      <c r="L1" s="160"/>
      <c r="M1" s="160"/>
      <c r="N1" s="160"/>
      <c r="O1" s="160"/>
      <c r="P1" s="160"/>
      <c r="S1" s="12"/>
      <c r="T1" s="12"/>
      <c r="U1" s="12"/>
    </row>
    <row r="2" spans="1:394" ht="15.6">
      <c r="A2" s="160"/>
      <c r="B2" s="1" t="s">
        <v>0</v>
      </c>
      <c r="C2" s="160"/>
      <c r="D2" s="160"/>
      <c r="E2" s="361"/>
      <c r="F2" s="361"/>
      <c r="G2" s="361"/>
      <c r="H2" s="160"/>
      <c r="I2" s="160"/>
      <c r="J2" s="160"/>
      <c r="K2" s="160"/>
      <c r="L2" s="160"/>
      <c r="M2" s="160"/>
      <c r="N2" s="160"/>
      <c r="O2" s="160"/>
      <c r="P2" s="160"/>
      <c r="S2" s="12"/>
      <c r="T2" s="12"/>
      <c r="U2" s="12"/>
    </row>
    <row r="3" spans="1:394">
      <c r="A3" s="160"/>
      <c r="B3" s="160"/>
      <c r="C3" s="357" t="s">
        <v>85</v>
      </c>
      <c r="D3" s="368"/>
      <c r="E3" s="369" t="s">
        <v>86</v>
      </c>
      <c r="F3" s="370"/>
      <c r="G3" s="371" t="s">
        <v>4</v>
      </c>
      <c r="H3" s="371"/>
      <c r="I3" s="160"/>
      <c r="J3" s="160"/>
      <c r="K3" s="160"/>
      <c r="L3" s="160"/>
      <c r="M3" s="160"/>
      <c r="N3" s="160"/>
      <c r="O3" s="160"/>
      <c r="P3" s="160"/>
      <c r="S3" s="12"/>
      <c r="T3" s="12"/>
      <c r="U3" s="12"/>
    </row>
    <row r="4" spans="1:394" ht="15" thickBot="1">
      <c r="A4" s="160"/>
      <c r="B4" s="2" t="s">
        <v>1</v>
      </c>
      <c r="C4" s="160"/>
      <c r="D4" s="160"/>
      <c r="E4" s="160"/>
      <c r="F4" s="160"/>
      <c r="G4" s="160"/>
      <c r="H4" s="160"/>
      <c r="I4" s="160"/>
      <c r="J4" s="160"/>
      <c r="K4" s="160"/>
      <c r="L4" s="160"/>
      <c r="M4" s="160"/>
      <c r="N4" s="160"/>
      <c r="O4" s="160"/>
      <c r="P4" s="160"/>
      <c r="Q4" s="161"/>
      <c r="R4" s="161"/>
      <c r="S4" s="162"/>
      <c r="T4" s="12"/>
      <c r="U4" s="12"/>
    </row>
    <row r="5" spans="1:394" ht="15" thickBot="1">
      <c r="A5" s="160"/>
      <c r="B5" s="160"/>
      <c r="C5" s="362" t="s">
        <v>6</v>
      </c>
      <c r="D5" s="363"/>
      <c r="E5" s="363"/>
      <c r="F5" s="363"/>
      <c r="G5" s="363"/>
      <c r="H5" s="363"/>
      <c r="I5" s="363"/>
      <c r="J5" s="363"/>
      <c r="K5" s="364"/>
      <c r="L5" s="362" t="s">
        <v>8</v>
      </c>
      <c r="M5" s="363"/>
      <c r="N5" s="363"/>
      <c r="O5" s="364"/>
      <c r="P5" s="365" t="s">
        <v>9</v>
      </c>
      <c r="Q5" s="366"/>
      <c r="R5" s="4" t="s">
        <v>10</v>
      </c>
      <c r="S5" s="162"/>
      <c r="T5" s="12"/>
      <c r="U5" s="12"/>
      <c r="V5" s="12"/>
      <c r="OD5"/>
    </row>
    <row r="6" spans="1:394" ht="36.6" customHeight="1" thickBot="1">
      <c r="A6" s="160"/>
      <c r="B6" s="4" t="s">
        <v>5</v>
      </c>
      <c r="C6" s="4" t="s">
        <v>87</v>
      </c>
      <c r="D6" s="4" t="s">
        <v>88</v>
      </c>
      <c r="E6" s="4" t="s">
        <v>89</v>
      </c>
      <c r="F6" s="4" t="s">
        <v>90</v>
      </c>
      <c r="G6" s="4" t="s">
        <v>91</v>
      </c>
      <c r="H6" s="4" t="s">
        <v>92</v>
      </c>
      <c r="I6" s="4" t="s">
        <v>93</v>
      </c>
      <c r="J6" s="4" t="s">
        <v>94</v>
      </c>
      <c r="K6" s="4" t="s">
        <v>95</v>
      </c>
      <c r="L6" s="4" t="s">
        <v>97</v>
      </c>
      <c r="M6" s="4" t="s">
        <v>98</v>
      </c>
      <c r="N6" s="4" t="s">
        <v>99</v>
      </c>
      <c r="O6" s="4" t="s">
        <v>100</v>
      </c>
      <c r="P6" s="4" t="s">
        <v>101</v>
      </c>
      <c r="Q6" s="4" t="s">
        <v>102</v>
      </c>
      <c r="R6" s="4" t="s">
        <v>103</v>
      </c>
      <c r="S6" s="162"/>
      <c r="T6" s="12"/>
      <c r="U6" s="12"/>
      <c r="V6" s="12"/>
      <c r="OD6"/>
    </row>
    <row r="7" spans="1:394" ht="15" customHeight="1" thickBot="1">
      <c r="A7" s="160"/>
      <c r="B7" s="5" t="s">
        <v>104</v>
      </c>
      <c r="C7" s="163">
        <v>8</v>
      </c>
      <c r="D7" s="163">
        <v>13</v>
      </c>
      <c r="E7" s="163">
        <v>23</v>
      </c>
      <c r="F7" s="163">
        <v>7</v>
      </c>
      <c r="G7" s="163">
        <v>24</v>
      </c>
      <c r="H7" s="163">
        <v>19</v>
      </c>
      <c r="I7" s="163">
        <v>15</v>
      </c>
      <c r="J7" s="163">
        <v>15</v>
      </c>
      <c r="K7" s="163">
        <v>14</v>
      </c>
      <c r="L7" s="163">
        <v>1</v>
      </c>
      <c r="M7" s="163">
        <v>3</v>
      </c>
      <c r="N7" s="163">
        <v>3</v>
      </c>
      <c r="O7" s="163">
        <v>5</v>
      </c>
      <c r="P7" s="163">
        <v>2</v>
      </c>
      <c r="Q7" s="163">
        <v>5</v>
      </c>
      <c r="R7" s="164">
        <v>162</v>
      </c>
      <c r="S7" s="165"/>
      <c r="T7" s="12"/>
      <c r="U7" s="12"/>
      <c r="V7" s="12"/>
      <c r="OD7"/>
    </row>
    <row r="8" spans="1:394" ht="15" customHeight="1">
      <c r="A8" s="160"/>
      <c r="B8" s="15" t="s">
        <v>14</v>
      </c>
      <c r="C8" s="166"/>
      <c r="D8" s="166"/>
      <c r="E8" s="166"/>
      <c r="F8" s="166"/>
      <c r="G8" s="166"/>
      <c r="H8" s="166"/>
      <c r="I8" s="166"/>
      <c r="J8" s="166"/>
      <c r="K8" s="166"/>
      <c r="L8" s="166"/>
      <c r="M8" s="166"/>
      <c r="N8" s="166"/>
      <c r="O8" s="166"/>
      <c r="P8" s="166"/>
      <c r="Q8" s="166"/>
      <c r="R8" s="167"/>
      <c r="S8" s="162"/>
      <c r="T8" s="12"/>
      <c r="U8" s="12"/>
      <c r="V8" s="12"/>
      <c r="OD8"/>
    </row>
    <row r="9" spans="1:394" ht="31.5" customHeight="1">
      <c r="A9" s="160"/>
      <c r="B9" s="9" t="s">
        <v>15</v>
      </c>
      <c r="C9" s="168">
        <v>0.63</v>
      </c>
      <c r="D9" s="168">
        <v>0.76</v>
      </c>
      <c r="E9" s="168">
        <v>0.69</v>
      </c>
      <c r="F9" s="168">
        <v>0.71</v>
      </c>
      <c r="G9" s="168">
        <v>0.76</v>
      </c>
      <c r="H9" s="168">
        <v>0.6</v>
      </c>
      <c r="I9" s="168">
        <v>0.67</v>
      </c>
      <c r="J9" s="168">
        <v>0.31</v>
      </c>
      <c r="K9" s="168">
        <v>0.6</v>
      </c>
      <c r="L9" s="168" t="s">
        <v>105</v>
      </c>
      <c r="M9" s="168">
        <v>1</v>
      </c>
      <c r="N9" s="168">
        <v>0.67</v>
      </c>
      <c r="O9" s="168">
        <v>1</v>
      </c>
      <c r="P9" s="168">
        <v>1</v>
      </c>
      <c r="Q9" s="168">
        <v>0.17</v>
      </c>
      <c r="R9" s="169">
        <v>0.68</v>
      </c>
      <c r="S9" s="170"/>
      <c r="T9" s="12"/>
      <c r="U9" s="12"/>
      <c r="V9" s="12"/>
      <c r="OD9"/>
    </row>
    <row r="10" spans="1:394" ht="15" customHeight="1">
      <c r="A10" s="160"/>
      <c r="B10" s="9" t="s">
        <v>16</v>
      </c>
      <c r="C10" s="10">
        <v>0.38</v>
      </c>
      <c r="D10" s="10">
        <v>0.62</v>
      </c>
      <c r="E10" s="10">
        <v>0.39</v>
      </c>
      <c r="F10" s="10">
        <v>0.28999999999999998</v>
      </c>
      <c r="G10" s="10">
        <v>0.52</v>
      </c>
      <c r="H10" s="10">
        <v>0.57999999999999996</v>
      </c>
      <c r="I10" s="10">
        <v>0.64</v>
      </c>
      <c r="J10" s="10">
        <v>0.47</v>
      </c>
      <c r="K10" s="10">
        <v>0.56999999999999995</v>
      </c>
      <c r="L10" s="10">
        <v>0</v>
      </c>
      <c r="M10" s="10">
        <v>0.67</v>
      </c>
      <c r="N10" s="10">
        <v>0</v>
      </c>
      <c r="O10" s="10">
        <v>0.2</v>
      </c>
      <c r="P10" s="10">
        <v>0.5</v>
      </c>
      <c r="Q10" s="10">
        <v>0.6</v>
      </c>
      <c r="R10" s="244">
        <v>0.48</v>
      </c>
      <c r="S10" s="162"/>
      <c r="T10" s="12"/>
      <c r="U10" s="12"/>
      <c r="V10" s="12"/>
      <c r="OD10"/>
    </row>
    <row r="11" spans="1:394" ht="15" customHeight="1" thickBot="1">
      <c r="A11" s="160"/>
      <c r="B11" s="9" t="s">
        <v>17</v>
      </c>
      <c r="C11" s="171">
        <v>0.5</v>
      </c>
      <c r="D11" s="171">
        <v>0.24</v>
      </c>
      <c r="E11" s="171">
        <v>0.5</v>
      </c>
      <c r="F11" s="171">
        <v>0.86</v>
      </c>
      <c r="G11" s="171">
        <v>0.44</v>
      </c>
      <c r="H11" s="171">
        <v>0.7</v>
      </c>
      <c r="I11" s="171">
        <v>0.75</v>
      </c>
      <c r="J11" s="171">
        <v>0.38</v>
      </c>
      <c r="K11" s="171">
        <v>0.47</v>
      </c>
      <c r="L11" s="171" t="s">
        <v>105</v>
      </c>
      <c r="M11" s="171">
        <v>0.33</v>
      </c>
      <c r="N11" s="171" t="s">
        <v>105</v>
      </c>
      <c r="O11" s="171">
        <v>0.54</v>
      </c>
      <c r="P11" s="171">
        <v>0.75</v>
      </c>
      <c r="Q11" s="171">
        <v>0.33</v>
      </c>
      <c r="R11" s="169">
        <v>0.52</v>
      </c>
      <c r="S11" s="162"/>
      <c r="T11" s="12"/>
      <c r="U11" s="12"/>
      <c r="V11" s="12"/>
      <c r="OD11"/>
    </row>
    <row r="12" spans="1:394" ht="15" customHeight="1" thickBot="1">
      <c r="A12" s="160"/>
      <c r="B12" s="172"/>
      <c r="C12" s="173"/>
      <c r="D12" s="173"/>
      <c r="E12" s="173"/>
      <c r="F12" s="173"/>
      <c r="G12" s="173"/>
      <c r="H12" s="174"/>
      <c r="I12" s="174"/>
      <c r="J12" s="174"/>
      <c r="K12" s="174"/>
      <c r="L12" s="173"/>
      <c r="M12" s="173"/>
      <c r="N12" s="174"/>
      <c r="O12" s="174"/>
      <c r="P12" s="173"/>
      <c r="Q12" s="174"/>
      <c r="R12" s="173"/>
      <c r="S12" s="162"/>
      <c r="T12" s="12"/>
      <c r="U12" s="12"/>
      <c r="V12" s="12"/>
      <c r="OD12"/>
    </row>
    <row r="13" spans="1:394" ht="15" customHeight="1">
      <c r="A13" s="160"/>
      <c r="B13" s="175" t="s">
        <v>18</v>
      </c>
      <c r="C13" s="166"/>
      <c r="D13" s="166"/>
      <c r="E13" s="166"/>
      <c r="F13" s="166"/>
      <c r="G13" s="166"/>
      <c r="H13" s="166"/>
      <c r="I13" s="166"/>
      <c r="J13" s="166"/>
      <c r="K13" s="166"/>
      <c r="L13" s="166"/>
      <c r="M13" s="166"/>
      <c r="N13" s="166"/>
      <c r="O13" s="166"/>
      <c r="P13" s="166"/>
      <c r="Q13" s="166"/>
      <c r="R13" s="176"/>
      <c r="S13" s="162"/>
      <c r="T13" s="12"/>
      <c r="U13" s="12"/>
      <c r="V13" s="12"/>
      <c r="OD13"/>
    </row>
    <row r="14" spans="1:394" ht="15" customHeight="1">
      <c r="A14" s="160"/>
      <c r="B14" s="9" t="s">
        <v>19</v>
      </c>
      <c r="C14" s="318">
        <v>257.5</v>
      </c>
      <c r="D14" s="318">
        <v>369.5</v>
      </c>
      <c r="E14" s="318">
        <v>866</v>
      </c>
      <c r="F14" s="318">
        <v>162.5</v>
      </c>
      <c r="G14" s="318">
        <v>561.5</v>
      </c>
      <c r="H14" s="318">
        <v>562</v>
      </c>
      <c r="I14" s="318">
        <v>372.5</v>
      </c>
      <c r="J14" s="318">
        <v>376</v>
      </c>
      <c r="K14" s="318">
        <v>351.5</v>
      </c>
      <c r="L14" s="318">
        <v>31</v>
      </c>
      <c r="M14" s="318">
        <v>51</v>
      </c>
      <c r="N14" s="318">
        <v>104</v>
      </c>
      <c r="O14" s="318">
        <v>213</v>
      </c>
      <c r="P14" s="318">
        <v>45</v>
      </c>
      <c r="Q14" s="318">
        <v>137.5</v>
      </c>
      <c r="R14" s="318">
        <v>4619</v>
      </c>
      <c r="W14"/>
      <c r="X14"/>
      <c r="OD14"/>
    </row>
    <row r="15" spans="1:394" s="12" customFormat="1" ht="15" customHeight="1">
      <c r="A15" s="160"/>
      <c r="B15" s="17" t="s">
        <v>20</v>
      </c>
      <c r="C15" s="245">
        <v>24.5</v>
      </c>
      <c r="D15" s="245">
        <v>46</v>
      </c>
      <c r="E15" s="245">
        <v>64.5</v>
      </c>
      <c r="F15" s="245">
        <v>17.5</v>
      </c>
      <c r="G15" s="245">
        <v>43</v>
      </c>
      <c r="H15" s="245">
        <v>40</v>
      </c>
      <c r="I15" s="245">
        <v>12</v>
      </c>
      <c r="J15" s="245">
        <v>67</v>
      </c>
      <c r="K15" s="245">
        <v>31.5</v>
      </c>
      <c r="L15" s="245">
        <v>11</v>
      </c>
      <c r="M15" s="245">
        <v>8</v>
      </c>
      <c r="N15" s="245">
        <v>2.5</v>
      </c>
      <c r="O15" s="245">
        <v>21</v>
      </c>
      <c r="P15" s="246">
        <v>6.5</v>
      </c>
      <c r="Q15" s="247">
        <v>10.5</v>
      </c>
      <c r="R15" s="245">
        <v>421.5</v>
      </c>
      <c r="S15"/>
      <c r="T15"/>
      <c r="U15"/>
      <c r="V15"/>
      <c r="W15"/>
      <c r="X15"/>
    </row>
    <row r="16" spans="1:394" s="12" customFormat="1" ht="15" customHeight="1">
      <c r="A16" s="160"/>
      <c r="B16" s="18" t="s">
        <v>21</v>
      </c>
      <c r="C16" s="19">
        <f>(C15/C14)</f>
        <v>9.5145631067961159E-2</v>
      </c>
      <c r="D16" s="19">
        <f t="shared" ref="D16:Q16" si="0">(D15/D14)</f>
        <v>0.12449255751014884</v>
      </c>
      <c r="E16" s="19">
        <f t="shared" si="0"/>
        <v>7.4480369515011552E-2</v>
      </c>
      <c r="F16" s="19">
        <f t="shared" si="0"/>
        <v>0.1076923076923077</v>
      </c>
      <c r="G16" s="19">
        <f t="shared" si="0"/>
        <v>7.6580587711487083E-2</v>
      </c>
      <c r="H16" s="19">
        <f t="shared" si="0"/>
        <v>7.1174377224199295E-2</v>
      </c>
      <c r="I16" s="19">
        <f t="shared" si="0"/>
        <v>3.2214765100671144E-2</v>
      </c>
      <c r="J16" s="19">
        <f t="shared" si="0"/>
        <v>0.17819148936170212</v>
      </c>
      <c r="K16" s="19">
        <f t="shared" si="0"/>
        <v>8.9615931721194877E-2</v>
      </c>
      <c r="L16" s="19">
        <f t="shared" si="0"/>
        <v>0.35483870967741937</v>
      </c>
      <c r="M16" s="19">
        <f t="shared" si="0"/>
        <v>0.15686274509803921</v>
      </c>
      <c r="N16" s="19">
        <f t="shared" si="0"/>
        <v>2.403846153846154E-2</v>
      </c>
      <c r="O16" s="19">
        <f t="shared" si="0"/>
        <v>9.8591549295774641E-2</v>
      </c>
      <c r="P16" s="19">
        <f t="shared" si="0"/>
        <v>0.14444444444444443</v>
      </c>
      <c r="Q16" s="19">
        <f t="shared" si="0"/>
        <v>7.636363636363637E-2</v>
      </c>
      <c r="R16" s="19">
        <v>9.1253518077505952E-2</v>
      </c>
      <c r="S16"/>
      <c r="T16"/>
      <c r="U16"/>
      <c r="V16"/>
      <c r="W16"/>
      <c r="X16"/>
    </row>
    <row r="17" spans="1:394" ht="15" customHeight="1">
      <c r="A17" s="160"/>
      <c r="B17" s="20" t="s">
        <v>22</v>
      </c>
      <c r="C17" s="22">
        <v>237.9</v>
      </c>
      <c r="D17" s="22">
        <v>338.2</v>
      </c>
      <c r="E17" s="22">
        <v>774</v>
      </c>
      <c r="F17" s="22">
        <v>148.80000000000001</v>
      </c>
      <c r="G17" s="22">
        <v>527.20000000000005</v>
      </c>
      <c r="H17" s="22">
        <v>515.79999999999995</v>
      </c>
      <c r="I17" s="22">
        <v>336.5</v>
      </c>
      <c r="J17" s="22">
        <v>349.7</v>
      </c>
      <c r="K17" s="22">
        <v>328.2</v>
      </c>
      <c r="L17" s="22">
        <v>30.3</v>
      </c>
      <c r="M17" s="22">
        <v>42.5</v>
      </c>
      <c r="N17" s="22">
        <v>96.5</v>
      </c>
      <c r="O17" s="22">
        <v>196.3</v>
      </c>
      <c r="P17" s="22">
        <v>44.2</v>
      </c>
      <c r="Q17" s="22">
        <v>129.30000000000001</v>
      </c>
      <c r="R17" s="178">
        <v>4239.8999999999996</v>
      </c>
      <c r="W17"/>
      <c r="X17"/>
      <c r="OD17"/>
    </row>
    <row r="18" spans="1:394" ht="15" customHeight="1">
      <c r="A18" s="160"/>
      <c r="B18" s="21" t="s">
        <v>23</v>
      </c>
      <c r="C18" s="22">
        <v>39.49</v>
      </c>
      <c r="D18" s="22">
        <v>48.11</v>
      </c>
      <c r="E18" s="22">
        <v>142.88999999999999</v>
      </c>
      <c r="F18" s="22">
        <v>22.06</v>
      </c>
      <c r="G18" s="22">
        <v>103.13</v>
      </c>
      <c r="H18" s="22">
        <v>102.78</v>
      </c>
      <c r="I18" s="22">
        <v>59.35</v>
      </c>
      <c r="J18" s="22">
        <v>62.18</v>
      </c>
      <c r="K18" s="22">
        <v>62.43</v>
      </c>
      <c r="L18" s="22">
        <v>5.0999999999999996</v>
      </c>
      <c r="M18" s="22">
        <v>1.8</v>
      </c>
      <c r="N18" s="22">
        <v>13.9</v>
      </c>
      <c r="O18" s="22">
        <v>29.08</v>
      </c>
      <c r="P18" s="22">
        <v>10</v>
      </c>
      <c r="Q18" s="22">
        <v>19</v>
      </c>
      <c r="R18" s="22">
        <v>743.48</v>
      </c>
      <c r="W18"/>
      <c r="X18"/>
      <c r="OD18"/>
    </row>
    <row r="19" spans="1:394" ht="15" customHeight="1">
      <c r="A19" s="160"/>
      <c r="B19" s="18" t="s">
        <v>24</v>
      </c>
      <c r="C19" s="26">
        <f>(C18/C17)</f>
        <v>0.16599411517444304</v>
      </c>
      <c r="D19" s="26">
        <f t="shared" ref="D19:Q19" si="1">(D18/D17)</f>
        <v>0.14225310467179184</v>
      </c>
      <c r="E19" s="26">
        <f t="shared" si="1"/>
        <v>0.18461240310077517</v>
      </c>
      <c r="F19" s="26">
        <f t="shared" si="1"/>
        <v>0.14825268817204298</v>
      </c>
      <c r="G19" s="26">
        <f t="shared" si="1"/>
        <v>0.1956183611532625</v>
      </c>
      <c r="H19" s="26">
        <f t="shared" si="1"/>
        <v>0.19926328034121754</v>
      </c>
      <c r="I19" s="26">
        <f t="shared" si="1"/>
        <v>0.17637444279346212</v>
      </c>
      <c r="J19" s="26">
        <f t="shared" si="1"/>
        <v>0.17780955104375179</v>
      </c>
      <c r="K19" s="26">
        <f t="shared" si="1"/>
        <v>0.19021937842778794</v>
      </c>
      <c r="L19" s="26">
        <f t="shared" si="1"/>
        <v>0.1683168316831683</v>
      </c>
      <c r="M19" s="26">
        <f t="shared" si="1"/>
        <v>4.2352941176470586E-2</v>
      </c>
      <c r="N19" s="26">
        <f t="shared" si="1"/>
        <v>0.14404145077720207</v>
      </c>
      <c r="O19" s="26">
        <f t="shared" si="1"/>
        <v>0.14814060112073354</v>
      </c>
      <c r="P19" s="26">
        <f t="shared" si="1"/>
        <v>0.22624434389140269</v>
      </c>
      <c r="Q19" s="26">
        <f t="shared" si="1"/>
        <v>0.14694508894044855</v>
      </c>
      <c r="R19" s="26">
        <v>0.17535319229227106</v>
      </c>
      <c r="W19"/>
      <c r="X19"/>
      <c r="OD19"/>
    </row>
    <row r="20" spans="1:394" ht="15" customHeight="1">
      <c r="A20" s="160"/>
      <c r="B20" s="24" t="s">
        <v>25</v>
      </c>
      <c r="C20" s="177">
        <v>7</v>
      </c>
      <c r="D20" s="177">
        <v>11</v>
      </c>
      <c r="E20" s="177">
        <v>29</v>
      </c>
      <c r="F20" s="177">
        <v>2.5</v>
      </c>
      <c r="G20" s="177">
        <v>21.5</v>
      </c>
      <c r="H20" s="177">
        <v>14.5</v>
      </c>
      <c r="I20" s="177">
        <v>10</v>
      </c>
      <c r="J20" s="177">
        <v>4</v>
      </c>
      <c r="K20" s="177">
        <v>10</v>
      </c>
      <c r="L20" s="177"/>
      <c r="M20" s="177">
        <v>4</v>
      </c>
      <c r="N20" s="177"/>
      <c r="O20" s="177">
        <v>1</v>
      </c>
      <c r="P20" s="177">
        <v>6</v>
      </c>
      <c r="Q20" s="177">
        <v>5</v>
      </c>
      <c r="R20" s="177">
        <v>126</v>
      </c>
      <c r="W20"/>
      <c r="X20"/>
      <c r="OD20"/>
    </row>
    <row r="21" spans="1:394" ht="15" customHeight="1">
      <c r="A21" s="160"/>
      <c r="B21" s="24" t="s">
        <v>26</v>
      </c>
      <c r="C21" s="178">
        <v>117</v>
      </c>
      <c r="D21" s="178">
        <v>171</v>
      </c>
      <c r="E21" s="178">
        <v>349</v>
      </c>
      <c r="F21" s="178">
        <v>96</v>
      </c>
      <c r="G21" s="178">
        <v>200</v>
      </c>
      <c r="H21" s="178">
        <v>206</v>
      </c>
      <c r="I21" s="178">
        <v>137</v>
      </c>
      <c r="J21" s="178">
        <v>151</v>
      </c>
      <c r="K21" s="178">
        <v>173</v>
      </c>
      <c r="L21" s="178">
        <v>19</v>
      </c>
      <c r="M21" s="178">
        <v>27</v>
      </c>
      <c r="N21" s="178">
        <v>46</v>
      </c>
      <c r="O21" s="178">
        <v>91</v>
      </c>
      <c r="P21" s="178">
        <v>11</v>
      </c>
      <c r="Q21" s="178">
        <v>88</v>
      </c>
      <c r="R21" s="178">
        <v>1931</v>
      </c>
      <c r="W21"/>
      <c r="X21"/>
      <c r="OD21"/>
    </row>
    <row r="22" spans="1:394" ht="15" customHeight="1">
      <c r="A22" s="160"/>
      <c r="B22" s="25" t="s">
        <v>27</v>
      </c>
      <c r="C22" s="26">
        <f t="shared" ref="C22:Q22" si="2">C21/(C21+C14)</f>
        <v>0.31241655540720964</v>
      </c>
      <c r="D22" s="26">
        <f t="shared" si="2"/>
        <v>0.31637372802960223</v>
      </c>
      <c r="E22" s="26">
        <f t="shared" si="2"/>
        <v>0.28724279835390948</v>
      </c>
      <c r="F22" s="26">
        <f t="shared" si="2"/>
        <v>0.37137330754352033</v>
      </c>
      <c r="G22" s="26">
        <f t="shared" si="2"/>
        <v>0.26263952724885098</v>
      </c>
      <c r="H22" s="26">
        <f t="shared" si="2"/>
        <v>0.26822916666666669</v>
      </c>
      <c r="I22" s="26">
        <f t="shared" si="2"/>
        <v>0.26889106967615312</v>
      </c>
      <c r="J22" s="26">
        <f t="shared" si="2"/>
        <v>0.28652751423149903</v>
      </c>
      <c r="K22" s="26">
        <f t="shared" si="2"/>
        <v>0.32983794089609153</v>
      </c>
      <c r="L22" s="26">
        <f t="shared" si="2"/>
        <v>0.38</v>
      </c>
      <c r="M22" s="26">
        <f t="shared" si="2"/>
        <v>0.34615384615384615</v>
      </c>
      <c r="N22" s="26">
        <f t="shared" si="2"/>
        <v>0.30666666666666664</v>
      </c>
      <c r="O22" s="26">
        <f t="shared" si="2"/>
        <v>0.29934210526315791</v>
      </c>
      <c r="P22" s="26">
        <f t="shared" si="2"/>
        <v>0.19642857142857142</v>
      </c>
      <c r="Q22" s="26">
        <f t="shared" si="2"/>
        <v>0.3902439024390244</v>
      </c>
      <c r="R22" s="179">
        <v>0.29480916030534349</v>
      </c>
      <c r="W22"/>
      <c r="X22"/>
      <c r="OD22"/>
    </row>
    <row r="23" spans="1:394" ht="19.2" customHeight="1" thickBot="1">
      <c r="A23" s="160"/>
      <c r="B23" s="180" t="s">
        <v>28</v>
      </c>
      <c r="C23" s="181">
        <f t="shared" ref="C23:Q23" si="3">C21+C14+C20</f>
        <v>381.5</v>
      </c>
      <c r="D23" s="181">
        <f t="shared" si="3"/>
        <v>551.5</v>
      </c>
      <c r="E23" s="181">
        <f t="shared" si="3"/>
        <v>1244</v>
      </c>
      <c r="F23" s="181">
        <f t="shared" si="3"/>
        <v>261</v>
      </c>
      <c r="G23" s="181">
        <f t="shared" si="3"/>
        <v>783</v>
      </c>
      <c r="H23" s="181">
        <f t="shared" si="3"/>
        <v>782.5</v>
      </c>
      <c r="I23" s="181">
        <f t="shared" si="3"/>
        <v>519.5</v>
      </c>
      <c r="J23" s="181">
        <f t="shared" si="3"/>
        <v>531</v>
      </c>
      <c r="K23" s="181">
        <f t="shared" si="3"/>
        <v>534.5</v>
      </c>
      <c r="L23" s="181">
        <f t="shared" si="3"/>
        <v>50</v>
      </c>
      <c r="M23" s="181">
        <f t="shared" si="3"/>
        <v>82</v>
      </c>
      <c r="N23" s="181">
        <f t="shared" si="3"/>
        <v>150</v>
      </c>
      <c r="O23" s="181">
        <f t="shared" si="3"/>
        <v>305</v>
      </c>
      <c r="P23" s="181">
        <f t="shared" si="3"/>
        <v>62</v>
      </c>
      <c r="Q23" s="181">
        <f t="shared" si="3"/>
        <v>230.5</v>
      </c>
      <c r="R23" s="181">
        <v>6676</v>
      </c>
      <c r="W23"/>
      <c r="X23"/>
      <c r="OD23"/>
    </row>
    <row r="24" spans="1:394" ht="15" customHeight="1" thickBot="1">
      <c r="A24" s="160"/>
      <c r="B24" s="13"/>
      <c r="C24" s="182"/>
      <c r="D24" s="182"/>
      <c r="E24" s="182"/>
      <c r="F24" s="182"/>
      <c r="G24" s="182"/>
      <c r="H24" s="182"/>
      <c r="I24" s="182"/>
      <c r="J24" s="182"/>
      <c r="K24" s="182"/>
      <c r="L24" s="182"/>
      <c r="M24" s="183"/>
      <c r="N24" s="182"/>
      <c r="O24" s="182"/>
      <c r="P24" s="182"/>
      <c r="Q24" s="182"/>
      <c r="R24" s="173"/>
      <c r="W24"/>
      <c r="X24"/>
      <c r="OD24"/>
    </row>
    <row r="25" spans="1:394" ht="15" customHeight="1">
      <c r="A25" s="160"/>
      <c r="B25" s="15" t="s">
        <v>29</v>
      </c>
      <c r="C25" s="184"/>
      <c r="D25" s="184"/>
      <c r="E25" s="184"/>
      <c r="F25" s="184"/>
      <c r="G25" s="184"/>
      <c r="H25" s="184"/>
      <c r="I25" s="184"/>
      <c r="J25" s="184"/>
      <c r="K25" s="184"/>
      <c r="L25" s="184"/>
      <c r="M25" s="184"/>
      <c r="N25" s="184"/>
      <c r="O25" s="184"/>
      <c r="P25" s="184"/>
      <c r="Q25" s="184"/>
      <c r="R25" s="288"/>
      <c r="W25"/>
      <c r="X25"/>
      <c r="OD25"/>
    </row>
    <row r="26" spans="1:394" s="12" customFormat="1" ht="15" customHeight="1">
      <c r="A26" s="160"/>
      <c r="B26" s="9" t="s">
        <v>30</v>
      </c>
      <c r="C26" s="249">
        <v>0.91</v>
      </c>
      <c r="D26" s="249">
        <v>0.93</v>
      </c>
      <c r="E26" s="249">
        <v>0.8</v>
      </c>
      <c r="F26" s="249">
        <v>0.64</v>
      </c>
      <c r="G26" s="249">
        <v>0.93</v>
      </c>
      <c r="H26" s="249">
        <v>0.91</v>
      </c>
      <c r="I26" s="249">
        <v>0.69</v>
      </c>
      <c r="J26" s="249">
        <v>0.71</v>
      </c>
      <c r="K26" s="249">
        <v>0.89</v>
      </c>
      <c r="L26" s="249">
        <v>1</v>
      </c>
      <c r="M26" s="249">
        <v>0.56999999999999995</v>
      </c>
      <c r="N26" s="249">
        <v>0.21</v>
      </c>
      <c r="O26" s="249">
        <v>0.38</v>
      </c>
      <c r="P26" s="249">
        <v>0.82</v>
      </c>
      <c r="Q26" s="249">
        <v>0.92</v>
      </c>
      <c r="R26" s="29">
        <v>0.8</v>
      </c>
      <c r="S26" s="162"/>
    </row>
    <row r="27" spans="1:394" s="12" customFormat="1" ht="15" customHeight="1">
      <c r="A27" s="160"/>
      <c r="B27" s="312" t="s">
        <v>31</v>
      </c>
      <c r="C27" s="310">
        <v>0.32</v>
      </c>
      <c r="D27" s="310">
        <v>0.24</v>
      </c>
      <c r="E27" s="310">
        <v>0.18</v>
      </c>
      <c r="F27" s="310">
        <v>0.2</v>
      </c>
      <c r="G27" s="310">
        <v>0.28000000000000003</v>
      </c>
      <c r="H27" s="310">
        <v>0.19</v>
      </c>
      <c r="I27" s="310">
        <v>0.11</v>
      </c>
      <c r="J27" s="310">
        <v>0.15</v>
      </c>
      <c r="K27" s="310">
        <v>0.16</v>
      </c>
      <c r="L27" s="310">
        <v>0.3</v>
      </c>
      <c r="M27" s="310">
        <v>0.37</v>
      </c>
      <c r="N27" s="310">
        <v>0.1</v>
      </c>
      <c r="O27" s="310">
        <v>0.05</v>
      </c>
      <c r="P27" s="310">
        <v>0.15</v>
      </c>
      <c r="Q27" s="310">
        <v>0.17</v>
      </c>
      <c r="R27" s="311">
        <v>0.19</v>
      </c>
      <c r="S27" s="161"/>
    </row>
    <row r="28" spans="1:394" s="12" customFormat="1" ht="37.5" customHeight="1">
      <c r="A28" s="160"/>
      <c r="B28" s="9" t="s">
        <v>106</v>
      </c>
      <c r="C28" s="124">
        <v>38</v>
      </c>
      <c r="D28" s="124">
        <v>34</v>
      </c>
      <c r="E28" s="124">
        <v>37</v>
      </c>
      <c r="F28" s="124">
        <v>36</v>
      </c>
      <c r="G28" s="124">
        <v>45</v>
      </c>
      <c r="H28" s="124">
        <v>22</v>
      </c>
      <c r="I28" s="124">
        <v>38</v>
      </c>
      <c r="J28" s="124">
        <v>30</v>
      </c>
      <c r="K28" s="124">
        <v>46</v>
      </c>
      <c r="L28" s="124">
        <v>44</v>
      </c>
      <c r="M28" s="124">
        <v>31</v>
      </c>
      <c r="N28" s="124">
        <v>12</v>
      </c>
      <c r="O28" s="124">
        <v>50</v>
      </c>
      <c r="P28" s="124">
        <v>56</v>
      </c>
      <c r="Q28" s="124">
        <v>31</v>
      </c>
      <c r="R28" s="30">
        <v>36</v>
      </c>
      <c r="S28" s="162"/>
    </row>
    <row r="29" spans="1:394" s="12" customFormat="1" ht="15" customHeight="1" thickBot="1">
      <c r="A29" s="160"/>
      <c r="B29" s="11" t="s">
        <v>33</v>
      </c>
      <c r="C29" s="186">
        <v>2</v>
      </c>
      <c r="D29" s="186">
        <v>1.8</v>
      </c>
      <c r="E29" s="186">
        <v>2</v>
      </c>
      <c r="F29" s="186">
        <v>1.7</v>
      </c>
      <c r="G29" s="186">
        <v>2.1</v>
      </c>
      <c r="H29" s="186">
        <v>3.8</v>
      </c>
      <c r="I29" s="186">
        <v>2</v>
      </c>
      <c r="J29" s="186">
        <v>2.1</v>
      </c>
      <c r="K29" s="186">
        <v>2</v>
      </c>
      <c r="L29" s="186">
        <v>2</v>
      </c>
      <c r="M29" s="186">
        <v>2</v>
      </c>
      <c r="N29" s="186">
        <v>2</v>
      </c>
      <c r="O29" s="186">
        <v>2.2000000000000002</v>
      </c>
      <c r="P29" s="186">
        <v>2.5</v>
      </c>
      <c r="Q29" s="186">
        <v>2.4</v>
      </c>
      <c r="R29" s="36">
        <v>2</v>
      </c>
      <c r="S29" s="161"/>
    </row>
    <row r="30" spans="1:394" s="12" customFormat="1" ht="15" customHeight="1" thickBot="1">
      <c r="A30" s="160"/>
      <c r="B30" s="13"/>
      <c r="C30" s="187"/>
      <c r="D30" s="187"/>
      <c r="E30" s="187"/>
      <c r="F30" s="187"/>
      <c r="G30" s="187"/>
      <c r="H30" s="187"/>
      <c r="I30" s="187"/>
      <c r="J30" s="187"/>
      <c r="K30" s="187"/>
      <c r="L30" s="187"/>
      <c r="M30" s="187"/>
      <c r="N30" s="187"/>
      <c r="O30" s="187"/>
      <c r="P30" s="187"/>
      <c r="Q30" s="187"/>
      <c r="R30" s="287"/>
      <c r="S30" s="162"/>
    </row>
    <row r="31" spans="1:394" ht="15" customHeight="1">
      <c r="A31" s="160"/>
      <c r="B31" s="15" t="s">
        <v>34</v>
      </c>
      <c r="C31" s="188"/>
      <c r="D31" s="188"/>
      <c r="E31" s="188"/>
      <c r="F31" s="188"/>
      <c r="G31" s="188"/>
      <c r="H31" s="188"/>
      <c r="I31" s="188"/>
      <c r="J31" s="188"/>
      <c r="K31" s="188"/>
      <c r="L31" s="188"/>
      <c r="M31" s="188"/>
      <c r="N31" s="188"/>
      <c r="O31" s="188"/>
      <c r="P31" s="188"/>
      <c r="Q31" s="188"/>
      <c r="R31" s="185"/>
      <c r="S31" s="161"/>
      <c r="T31" s="12"/>
      <c r="U31" s="12"/>
      <c r="V31" s="12"/>
      <c r="OD31"/>
    </row>
    <row r="32" spans="1:394" s="189" customFormat="1" ht="15" customHeight="1">
      <c r="A32" s="160"/>
      <c r="B32" s="33" t="s">
        <v>35</v>
      </c>
      <c r="C32" s="248">
        <v>31</v>
      </c>
      <c r="D32" s="248">
        <v>22.6</v>
      </c>
      <c r="E32" s="248">
        <v>43.4</v>
      </c>
      <c r="F32" s="248">
        <v>23.6</v>
      </c>
      <c r="G32" s="248">
        <v>51.4</v>
      </c>
      <c r="H32" s="248">
        <v>52</v>
      </c>
      <c r="I32" s="248">
        <v>31.6</v>
      </c>
      <c r="J32" s="248">
        <v>39.4</v>
      </c>
      <c r="K32" s="248">
        <v>37.5</v>
      </c>
      <c r="L32" s="248"/>
      <c r="M32" s="248">
        <v>10</v>
      </c>
      <c r="N32" s="248">
        <v>4</v>
      </c>
      <c r="O32" s="248">
        <v>17</v>
      </c>
      <c r="P32" s="248">
        <v>11</v>
      </c>
      <c r="Q32" s="248">
        <v>17</v>
      </c>
      <c r="R32" s="248">
        <v>427.2</v>
      </c>
      <c r="S32" s="161"/>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row>
    <row r="33" spans="1:394" s="154" customFormat="1" ht="15" customHeight="1">
      <c r="A33" s="160"/>
      <c r="B33" s="20" t="s">
        <v>36</v>
      </c>
      <c r="C33" s="190">
        <f>C32/(C32+C17)</f>
        <v>0.11528449237634809</v>
      </c>
      <c r="D33" s="190">
        <f t="shared" ref="D33:Q33" si="4">D32/(D32+D17)</f>
        <v>6.2638580931263857E-2</v>
      </c>
      <c r="E33" s="190">
        <f t="shared" si="4"/>
        <v>5.3095179838512356E-2</v>
      </c>
      <c r="F33" s="190">
        <f t="shared" si="4"/>
        <v>0.1368909512761021</v>
      </c>
      <c r="G33" s="190">
        <f t="shared" si="4"/>
        <v>8.8835119253370204E-2</v>
      </c>
      <c r="H33" s="190">
        <f t="shared" si="4"/>
        <v>9.1581542796759424E-2</v>
      </c>
      <c r="I33" s="190">
        <f t="shared" si="4"/>
        <v>8.5846237435479492E-2</v>
      </c>
      <c r="J33" s="190">
        <f t="shared" si="4"/>
        <v>0.10125931637111282</v>
      </c>
      <c r="K33" s="190">
        <f t="shared" si="4"/>
        <v>0.10254306808859721</v>
      </c>
      <c r="L33" s="190">
        <f t="shared" si="4"/>
        <v>0</v>
      </c>
      <c r="M33" s="190">
        <f t="shared" si="4"/>
        <v>0.19047619047619047</v>
      </c>
      <c r="N33" s="190">
        <f t="shared" si="4"/>
        <v>3.9800995024875621E-2</v>
      </c>
      <c r="O33" s="190">
        <f t="shared" si="4"/>
        <v>7.9699953117674638E-2</v>
      </c>
      <c r="P33" s="190">
        <f t="shared" si="4"/>
        <v>0.19927536231884058</v>
      </c>
      <c r="Q33" s="190">
        <f t="shared" si="4"/>
        <v>0.1161995898838004</v>
      </c>
      <c r="R33" s="138">
        <v>9.1534357523944218E-2</v>
      </c>
      <c r="S33" s="161"/>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row>
    <row r="34" spans="1:394" ht="15" customHeight="1">
      <c r="A34" s="160"/>
      <c r="B34" s="20" t="s">
        <v>37</v>
      </c>
      <c r="C34" s="10">
        <v>0.32</v>
      </c>
      <c r="D34" s="10">
        <v>0.52</v>
      </c>
      <c r="E34" s="10">
        <v>0.32</v>
      </c>
      <c r="F34" s="10">
        <v>0.75</v>
      </c>
      <c r="G34" s="10">
        <v>0.6</v>
      </c>
      <c r="H34" s="10">
        <v>0.54</v>
      </c>
      <c r="I34" s="10">
        <v>0.42</v>
      </c>
      <c r="J34" s="10">
        <v>0.33</v>
      </c>
      <c r="K34" s="10">
        <v>0.72</v>
      </c>
      <c r="L34" s="10"/>
      <c r="M34" s="10">
        <v>0.9</v>
      </c>
      <c r="N34" s="10">
        <v>0.75</v>
      </c>
      <c r="O34" s="10">
        <v>0.71</v>
      </c>
      <c r="P34" s="10">
        <v>0.64</v>
      </c>
      <c r="Q34" s="10">
        <v>0.53</v>
      </c>
      <c r="R34" s="138">
        <v>0.52</v>
      </c>
      <c r="S34" s="161"/>
      <c r="T34" s="12"/>
      <c r="U34" s="12"/>
      <c r="V34" s="12"/>
      <c r="OD34"/>
    </row>
    <row r="35" spans="1:394" ht="15" customHeight="1" thickBot="1">
      <c r="A35" s="160"/>
      <c r="B35" s="27" t="s">
        <v>38</v>
      </c>
      <c r="C35" s="191">
        <v>0.08</v>
      </c>
      <c r="D35" s="191">
        <v>0.08</v>
      </c>
      <c r="E35" s="191">
        <v>0.1</v>
      </c>
      <c r="F35" s="191">
        <v>0.08</v>
      </c>
      <c r="G35" s="191">
        <v>0.06</v>
      </c>
      <c r="H35" s="191">
        <v>0.08</v>
      </c>
      <c r="I35" s="191">
        <v>0.1</v>
      </c>
      <c r="J35" s="191">
        <v>7.0000000000000007E-2</v>
      </c>
      <c r="K35" s="191">
        <v>7.0000000000000007E-2</v>
      </c>
      <c r="L35" s="191">
        <v>0.02</v>
      </c>
      <c r="M35" s="191">
        <v>0.16</v>
      </c>
      <c r="N35" s="191">
        <v>0.06</v>
      </c>
      <c r="O35" s="191">
        <v>0.08</v>
      </c>
      <c r="P35" s="191">
        <v>0.02</v>
      </c>
      <c r="Q35" s="191">
        <v>0.06</v>
      </c>
      <c r="R35" s="139">
        <v>8.2074042000433112E-2</v>
      </c>
      <c r="S35" s="161"/>
      <c r="T35" s="12"/>
      <c r="U35" s="12"/>
      <c r="V35" s="12"/>
      <c r="OD35"/>
    </row>
    <row r="36" spans="1:394" ht="15" customHeight="1" thickBot="1">
      <c r="A36" s="160"/>
      <c r="B36" s="13"/>
      <c r="C36" s="187"/>
      <c r="D36" s="187"/>
      <c r="E36" s="187"/>
      <c r="F36" s="187"/>
      <c r="G36" s="187"/>
      <c r="H36" s="187"/>
      <c r="I36" s="187"/>
      <c r="J36" s="187"/>
      <c r="K36" s="187"/>
      <c r="L36" s="187"/>
      <c r="M36" s="187"/>
      <c r="N36" s="187"/>
      <c r="O36" s="187"/>
      <c r="P36" s="187"/>
      <c r="Q36" s="187"/>
      <c r="R36" s="173"/>
      <c r="S36" s="162"/>
      <c r="T36" s="12"/>
      <c r="U36" s="12"/>
      <c r="V36" s="12"/>
      <c r="OD36"/>
    </row>
    <row r="37" spans="1:394" ht="15" customHeight="1">
      <c r="A37" s="160"/>
      <c r="B37" s="15" t="s">
        <v>39</v>
      </c>
      <c r="C37" s="188"/>
      <c r="D37" s="188"/>
      <c r="E37" s="188"/>
      <c r="F37" s="188"/>
      <c r="G37" s="188"/>
      <c r="H37" s="188"/>
      <c r="I37" s="188"/>
      <c r="J37" s="188"/>
      <c r="K37" s="188"/>
      <c r="L37" s="188"/>
      <c r="M37" s="188"/>
      <c r="N37" s="188"/>
      <c r="O37" s="188"/>
      <c r="P37" s="188"/>
      <c r="Q37" s="188"/>
      <c r="R37" s="185"/>
      <c r="S37" s="161"/>
      <c r="T37" s="12"/>
      <c r="U37" s="12"/>
      <c r="V37" s="12"/>
      <c r="OD37"/>
    </row>
    <row r="38" spans="1:394" ht="15" customHeight="1">
      <c r="A38" s="160"/>
      <c r="B38" s="192" t="s">
        <v>40</v>
      </c>
      <c r="C38" s="193">
        <v>0.01</v>
      </c>
      <c r="D38" s="193">
        <v>0.01</v>
      </c>
      <c r="E38" s="193">
        <v>0.01</v>
      </c>
      <c r="F38" s="193">
        <v>0.05</v>
      </c>
      <c r="G38" s="193">
        <v>0.04</v>
      </c>
      <c r="H38" s="193">
        <v>0.05</v>
      </c>
      <c r="I38" s="193">
        <v>0</v>
      </c>
      <c r="J38" s="193">
        <v>0.08</v>
      </c>
      <c r="K38" s="193">
        <v>0.05</v>
      </c>
      <c r="L38" s="193">
        <v>0.17</v>
      </c>
      <c r="M38" s="193">
        <v>-0.02</v>
      </c>
      <c r="N38" s="193">
        <v>0.11</v>
      </c>
      <c r="O38" s="193">
        <v>0.01</v>
      </c>
      <c r="P38" s="193">
        <v>0.04</v>
      </c>
      <c r="Q38" s="193">
        <v>0.03</v>
      </c>
      <c r="R38" s="250">
        <v>0.03</v>
      </c>
      <c r="S38" s="194"/>
      <c r="T38" s="12"/>
      <c r="U38" s="12"/>
      <c r="V38" s="12"/>
      <c r="OD38"/>
    </row>
    <row r="39" spans="1:394" ht="15" customHeight="1">
      <c r="A39" s="160"/>
      <c r="B39" s="192" t="s">
        <v>41</v>
      </c>
      <c r="C39" s="195">
        <v>0.06</v>
      </c>
      <c r="D39" s="195">
        <v>0.05</v>
      </c>
      <c r="E39" s="195">
        <v>0.06</v>
      </c>
      <c r="F39" s="195">
        <v>0.03</v>
      </c>
      <c r="G39" s="195">
        <v>0.05</v>
      </c>
      <c r="H39" s="195">
        <v>0.05</v>
      </c>
      <c r="I39" s="195">
        <v>0.02</v>
      </c>
      <c r="J39" s="195">
        <v>0.05</v>
      </c>
      <c r="K39" s="195">
        <v>0.04</v>
      </c>
      <c r="L39" s="195">
        <v>0.01</v>
      </c>
      <c r="M39" s="195">
        <v>0.03</v>
      </c>
      <c r="N39" s="195">
        <v>0.08</v>
      </c>
      <c r="O39" s="195">
        <v>0.03</v>
      </c>
      <c r="P39" s="195">
        <v>0.05</v>
      </c>
      <c r="Q39" s="195">
        <v>0.03</v>
      </c>
      <c r="R39" s="239">
        <v>0.05</v>
      </c>
      <c r="S39" s="194"/>
      <c r="T39" s="12"/>
      <c r="U39" s="12"/>
      <c r="V39" s="12"/>
      <c r="OD39"/>
    </row>
    <row r="40" spans="1:394" ht="15" hidden="1" customHeight="1">
      <c r="A40" s="160"/>
      <c r="B40" s="9" t="s">
        <v>42</v>
      </c>
      <c r="C40" s="252"/>
      <c r="D40" s="252"/>
      <c r="E40" s="252"/>
      <c r="F40" s="252"/>
      <c r="G40" s="252"/>
      <c r="H40" s="252"/>
      <c r="I40" s="252"/>
      <c r="J40" s="252"/>
      <c r="K40" s="252"/>
      <c r="L40" s="252"/>
      <c r="M40" s="252"/>
      <c r="N40" s="252"/>
      <c r="O40" s="252"/>
      <c r="P40" s="252"/>
      <c r="Q40" s="252"/>
      <c r="R40" s="253">
        <v>5.9553270049204521E-2</v>
      </c>
      <c r="S40" s="194"/>
      <c r="T40" s="12"/>
      <c r="U40" s="12"/>
      <c r="V40" s="12"/>
      <c r="OD40"/>
    </row>
    <row r="41" spans="1:394" s="199" customFormat="1" ht="15" customHeight="1">
      <c r="A41" s="160"/>
      <c r="B41" s="196" t="s">
        <v>43</v>
      </c>
      <c r="C41" s="197">
        <v>0.19</v>
      </c>
      <c r="D41" s="197">
        <v>0.2</v>
      </c>
      <c r="E41" s="197">
        <v>0.18</v>
      </c>
      <c r="F41" s="197">
        <v>0.24</v>
      </c>
      <c r="G41" s="197">
        <v>0.19</v>
      </c>
      <c r="H41" s="197">
        <v>0.24</v>
      </c>
      <c r="I41" s="197">
        <v>0.2</v>
      </c>
      <c r="J41" s="197">
        <v>0.19</v>
      </c>
      <c r="K41" s="197">
        <v>0.21</v>
      </c>
      <c r="L41" s="197">
        <v>0.1</v>
      </c>
      <c r="M41" s="197">
        <v>0.26</v>
      </c>
      <c r="N41" s="197">
        <v>0.15</v>
      </c>
      <c r="O41" s="197">
        <v>0.18</v>
      </c>
      <c r="P41" s="197">
        <v>0.24</v>
      </c>
      <c r="Q41" s="197">
        <v>0.2</v>
      </c>
      <c r="R41" s="240">
        <v>0.2</v>
      </c>
      <c r="S41" s="161"/>
      <c r="T41" s="12"/>
      <c r="U41" s="12"/>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c r="HU41" s="198"/>
      <c r="HV41" s="198"/>
      <c r="HW41" s="198"/>
      <c r="HX41" s="198"/>
      <c r="HY41" s="198"/>
      <c r="HZ41" s="198"/>
      <c r="IA41" s="198"/>
      <c r="IB41" s="198"/>
      <c r="IC41" s="198"/>
      <c r="ID41" s="198"/>
      <c r="IE41" s="198"/>
      <c r="IF41" s="198"/>
      <c r="IG41" s="198"/>
      <c r="IH41" s="198"/>
      <c r="II41" s="198"/>
      <c r="IJ41" s="198"/>
      <c r="IK41" s="198"/>
      <c r="IL41" s="198"/>
      <c r="IM41" s="198"/>
      <c r="IN41" s="198"/>
      <c r="IO41" s="198"/>
      <c r="IP41" s="198"/>
      <c r="IQ41" s="198"/>
      <c r="IR41" s="198"/>
      <c r="IS41" s="198"/>
      <c r="IT41" s="198"/>
      <c r="IU41" s="198"/>
      <c r="IV41" s="198"/>
      <c r="IW41" s="198"/>
      <c r="IX41" s="198"/>
      <c r="IY41" s="198"/>
      <c r="IZ41" s="198"/>
      <c r="JA41" s="198"/>
      <c r="JB41" s="198"/>
      <c r="JC41" s="198"/>
      <c r="JD41" s="198"/>
      <c r="JE41" s="198"/>
      <c r="JF41" s="198"/>
      <c r="JG41" s="198"/>
      <c r="JH41" s="198"/>
      <c r="JI41" s="198"/>
      <c r="JJ41" s="198"/>
      <c r="JK41" s="198"/>
      <c r="JL41" s="198"/>
      <c r="JM41" s="198"/>
      <c r="JN41" s="198"/>
      <c r="JO41" s="198"/>
      <c r="JP41" s="198"/>
      <c r="JQ41" s="198"/>
      <c r="JR41" s="198"/>
      <c r="JS41" s="198"/>
      <c r="JT41" s="198"/>
      <c r="JU41" s="198"/>
      <c r="JV41" s="198"/>
      <c r="JW41" s="198"/>
      <c r="JX41" s="198"/>
      <c r="JY41" s="198"/>
      <c r="JZ41" s="198"/>
      <c r="KA41" s="198"/>
      <c r="KB41" s="198"/>
      <c r="KC41" s="198"/>
      <c r="KD41" s="198"/>
      <c r="KE41" s="198"/>
      <c r="KF41" s="198"/>
      <c r="KG41" s="198"/>
      <c r="KH41" s="198"/>
      <c r="KI41" s="198"/>
      <c r="KJ41" s="198"/>
      <c r="KK41" s="198"/>
      <c r="KL41" s="198"/>
      <c r="KM41" s="198"/>
      <c r="KN41" s="198"/>
      <c r="KO41" s="198"/>
      <c r="KP41" s="198"/>
      <c r="KQ41" s="198"/>
      <c r="KR41" s="198"/>
      <c r="KS41" s="198"/>
      <c r="KT41" s="198"/>
      <c r="KU41" s="198"/>
      <c r="KV41" s="198"/>
      <c r="KW41" s="198"/>
      <c r="KX41" s="198"/>
      <c r="KY41" s="198"/>
      <c r="KZ41" s="198"/>
      <c r="LA41" s="198"/>
      <c r="LB41" s="198"/>
      <c r="LC41" s="198"/>
      <c r="LD41" s="198"/>
      <c r="LE41" s="198"/>
      <c r="LF41" s="198"/>
      <c r="LG41" s="198"/>
      <c r="LH41" s="198"/>
      <c r="LI41" s="198"/>
      <c r="LJ41" s="198"/>
      <c r="LK41" s="198"/>
      <c r="LL41" s="198"/>
      <c r="LM41" s="198"/>
      <c r="LN41" s="198"/>
      <c r="LO41" s="198"/>
      <c r="LP41" s="198"/>
      <c r="LQ41" s="198"/>
      <c r="LR41" s="198"/>
      <c r="LS41" s="198"/>
      <c r="LT41" s="198"/>
      <c r="LU41" s="198"/>
      <c r="LV41" s="198"/>
      <c r="LW41" s="198"/>
      <c r="LX41" s="198"/>
      <c r="LY41" s="198"/>
      <c r="LZ41" s="198"/>
      <c r="MA41" s="198"/>
      <c r="MB41" s="198"/>
      <c r="MC41" s="198"/>
      <c r="MD41" s="198"/>
      <c r="ME41" s="198"/>
      <c r="MF41" s="198"/>
      <c r="MG41" s="198"/>
      <c r="MH41" s="198"/>
      <c r="MI41" s="198"/>
      <c r="MJ41" s="198"/>
      <c r="MK41" s="198"/>
      <c r="ML41" s="198"/>
      <c r="MM41" s="198"/>
      <c r="MN41" s="198"/>
      <c r="MO41" s="198"/>
      <c r="MP41" s="198"/>
      <c r="MQ41" s="198"/>
      <c r="MR41" s="198"/>
      <c r="MS41" s="198"/>
      <c r="MT41" s="198"/>
      <c r="MU41" s="198"/>
      <c r="MV41" s="198"/>
      <c r="MW41" s="198"/>
      <c r="MX41" s="198"/>
      <c r="MY41" s="198"/>
      <c r="MZ41" s="198"/>
      <c r="NA41" s="198"/>
      <c r="NB41" s="198"/>
      <c r="NC41" s="198"/>
      <c r="ND41" s="198"/>
      <c r="NE41" s="198"/>
      <c r="NF41" s="198"/>
      <c r="NG41" s="198"/>
      <c r="NH41" s="198"/>
      <c r="NI41" s="198"/>
      <c r="NJ41" s="198"/>
      <c r="NK41" s="198"/>
      <c r="NL41" s="198"/>
      <c r="NM41" s="198"/>
      <c r="NN41" s="198"/>
      <c r="NO41" s="198"/>
      <c r="NP41" s="198"/>
      <c r="NQ41" s="198"/>
      <c r="NR41" s="198"/>
      <c r="NS41" s="198"/>
      <c r="NT41" s="198"/>
      <c r="NU41" s="198"/>
      <c r="NV41" s="198"/>
      <c r="NW41" s="198"/>
      <c r="NX41" s="198"/>
      <c r="NY41" s="198"/>
      <c r="NZ41" s="198"/>
      <c r="OA41" s="198"/>
      <c r="OB41" s="198"/>
      <c r="OC41" s="198"/>
    </row>
    <row r="42" spans="1:394" ht="15" customHeight="1">
      <c r="A42" s="160"/>
      <c r="B42" s="192" t="s">
        <v>44</v>
      </c>
      <c r="C42" s="309">
        <v>320</v>
      </c>
      <c r="D42" s="309">
        <v>415</v>
      </c>
      <c r="E42" s="309">
        <v>917</v>
      </c>
      <c r="F42" s="309">
        <v>197</v>
      </c>
      <c r="G42" s="309">
        <v>610</v>
      </c>
      <c r="H42" s="309">
        <v>581</v>
      </c>
      <c r="I42" s="309">
        <v>367</v>
      </c>
      <c r="J42" s="309">
        <v>450</v>
      </c>
      <c r="K42" s="309">
        <v>387</v>
      </c>
      <c r="L42" s="309">
        <v>54</v>
      </c>
      <c r="M42" s="309">
        <v>50</v>
      </c>
      <c r="N42" s="309">
        <v>119</v>
      </c>
      <c r="O42" s="309">
        <v>219</v>
      </c>
      <c r="P42" s="309">
        <v>52</v>
      </c>
      <c r="Q42" s="309">
        <v>173</v>
      </c>
      <c r="R42" s="309">
        <v>5071</v>
      </c>
      <c r="S42" s="200"/>
      <c r="T42" s="12"/>
      <c r="U42" s="12"/>
      <c r="V42" s="12"/>
      <c r="OD42"/>
    </row>
    <row r="43" spans="1:394" ht="15" customHeight="1" thickBot="1">
      <c r="A43" s="160"/>
      <c r="B43" s="201" t="s">
        <v>45</v>
      </c>
      <c r="C43" s="297">
        <f t="shared" ref="C43:Q43" si="5">(C42/C17)^(1/5)-1</f>
        <v>6.1087277274592067E-2</v>
      </c>
      <c r="D43" s="297">
        <f t="shared" si="5"/>
        <v>4.177732070288509E-2</v>
      </c>
      <c r="E43" s="297">
        <f t="shared" si="5"/>
        <v>3.4488518696380588E-2</v>
      </c>
      <c r="F43" s="297">
        <f t="shared" si="5"/>
        <v>5.7724731341610269E-2</v>
      </c>
      <c r="G43" s="297">
        <f t="shared" si="5"/>
        <v>2.9605577869023625E-2</v>
      </c>
      <c r="H43" s="297">
        <f t="shared" si="5"/>
        <v>2.4091965538613813E-2</v>
      </c>
      <c r="I43" s="297">
        <f t="shared" si="5"/>
        <v>1.7504173243441334E-2</v>
      </c>
      <c r="J43" s="297">
        <f t="shared" si="5"/>
        <v>5.1727854848620192E-2</v>
      </c>
      <c r="K43" s="297">
        <f t="shared" si="5"/>
        <v>3.3509511070461073E-2</v>
      </c>
      <c r="L43" s="297">
        <f t="shared" si="5"/>
        <v>0.12251001967673747</v>
      </c>
      <c r="M43" s="297">
        <f t="shared" si="5"/>
        <v>3.3037804113932312E-2</v>
      </c>
      <c r="N43" s="297">
        <f t="shared" si="5"/>
        <v>4.2806980397368521E-2</v>
      </c>
      <c r="O43" s="297">
        <f t="shared" si="5"/>
        <v>2.2126770533422047E-2</v>
      </c>
      <c r="P43" s="297">
        <f t="shared" si="5"/>
        <v>3.303780411393209E-2</v>
      </c>
      <c r="Q43" s="297">
        <f t="shared" si="5"/>
        <v>5.9960095588351692E-2</v>
      </c>
      <c r="R43" s="297">
        <v>3.6448194596027772E-2</v>
      </c>
      <c r="S43" s="161"/>
      <c r="T43" s="12"/>
      <c r="U43" s="12"/>
      <c r="V43" s="12"/>
      <c r="OD43"/>
    </row>
    <row r="44" spans="1:394" ht="15" customHeight="1" thickBot="1">
      <c r="A44" s="160"/>
      <c r="B44" s="13"/>
      <c r="C44" s="202"/>
      <c r="D44" s="202"/>
      <c r="E44" s="202"/>
      <c r="F44" s="202"/>
      <c r="G44" s="202"/>
      <c r="H44" s="202"/>
      <c r="I44" s="202"/>
      <c r="J44" s="202"/>
      <c r="K44" s="202"/>
      <c r="L44" s="202"/>
      <c r="M44" s="202"/>
      <c r="N44" s="202"/>
      <c r="O44" s="202"/>
      <c r="P44" s="202"/>
      <c r="Q44" s="202"/>
      <c r="R44" s="173"/>
      <c r="S44" s="162"/>
      <c r="T44" s="12"/>
      <c r="U44" s="12"/>
      <c r="V44" s="12"/>
      <c r="OD44"/>
    </row>
    <row r="45" spans="1:394" ht="15" customHeight="1">
      <c r="A45" s="160"/>
      <c r="B45" s="15" t="s">
        <v>46</v>
      </c>
      <c r="C45" s="203"/>
      <c r="D45" s="166"/>
      <c r="E45" s="204"/>
      <c r="F45" s="166"/>
      <c r="G45" s="166"/>
      <c r="H45" s="166"/>
      <c r="I45" s="166"/>
      <c r="J45" s="166"/>
      <c r="K45" s="166"/>
      <c r="L45" s="166"/>
      <c r="M45" s="166"/>
      <c r="N45" s="166"/>
      <c r="O45" s="166"/>
      <c r="P45" s="204"/>
      <c r="Q45" s="166"/>
      <c r="R45" s="205"/>
      <c r="S45" s="161"/>
      <c r="T45" s="12"/>
      <c r="U45" s="12"/>
      <c r="V45" s="12"/>
      <c r="OD45"/>
    </row>
    <row r="46" spans="1:394" ht="15" customHeight="1">
      <c r="A46" s="160"/>
      <c r="B46" s="20" t="s">
        <v>47</v>
      </c>
      <c r="C46" s="206">
        <v>4880094</v>
      </c>
      <c r="D46" s="206">
        <v>6348096</v>
      </c>
      <c r="E46" s="206">
        <v>8796628</v>
      </c>
      <c r="F46" s="206">
        <v>2646772</v>
      </c>
      <c r="G46" s="206">
        <v>7422295</v>
      </c>
      <c r="H46" s="206">
        <v>9294023</v>
      </c>
      <c r="I46" s="206">
        <v>5712840</v>
      </c>
      <c r="J46" s="206">
        <v>5954240</v>
      </c>
      <c r="K46" s="206">
        <v>5481431</v>
      </c>
      <c r="L46" s="206">
        <v>417650</v>
      </c>
      <c r="M46" s="206">
        <v>937450</v>
      </c>
      <c r="N46" s="206">
        <v>1407060</v>
      </c>
      <c r="O46" s="206">
        <v>2672260</v>
      </c>
      <c r="P46" s="206">
        <v>1069616</v>
      </c>
      <c r="Q46" s="206">
        <v>1902237</v>
      </c>
      <c r="R46" s="251">
        <v>67026292</v>
      </c>
      <c r="S46" s="161"/>
      <c r="T46" s="12"/>
      <c r="U46" s="12"/>
      <c r="V46" s="12"/>
      <c r="OD46"/>
    </row>
    <row r="47" spans="1:394" ht="27" customHeight="1">
      <c r="A47" s="160"/>
      <c r="B47" s="9" t="s">
        <v>48</v>
      </c>
      <c r="C47" s="323">
        <f t="shared" ref="C47:Q47" si="6">(C21+C17+C20)/(C46/100000)</f>
        <v>7.4158407604443681</v>
      </c>
      <c r="D47" s="323">
        <f t="shared" si="6"/>
        <v>8.1945830686870522</v>
      </c>
      <c r="E47" s="323">
        <f t="shared" si="6"/>
        <v>13.095927212109004</v>
      </c>
      <c r="F47" s="323">
        <f t="shared" si="6"/>
        <v>9.3434568599033092</v>
      </c>
      <c r="G47" s="323">
        <f t="shared" si="6"/>
        <v>10.087176540409672</v>
      </c>
      <c r="H47" s="323">
        <f t="shared" si="6"/>
        <v>7.9222958669243662</v>
      </c>
      <c r="I47" s="323">
        <f t="shared" si="6"/>
        <v>8.4633912379832097</v>
      </c>
      <c r="J47" s="323">
        <f t="shared" si="6"/>
        <v>8.4763126780243994</v>
      </c>
      <c r="K47" s="323">
        <f t="shared" si="6"/>
        <v>9.3260318336580355</v>
      </c>
      <c r="L47" s="323">
        <f t="shared" si="6"/>
        <v>11.804142224350532</v>
      </c>
      <c r="M47" s="323">
        <f t="shared" si="6"/>
        <v>7.8404181556349677</v>
      </c>
      <c r="N47" s="323">
        <f t="shared" si="6"/>
        <v>10.127499893394738</v>
      </c>
      <c r="O47" s="323">
        <f t="shared" si="6"/>
        <v>10.788620867729938</v>
      </c>
      <c r="P47" s="323">
        <f t="shared" si="6"/>
        <v>5.7216795560275839</v>
      </c>
      <c r="Q47" s="324">
        <f t="shared" si="6"/>
        <v>11.686240988898861</v>
      </c>
      <c r="R47" s="324">
        <v>9.3946715715677662</v>
      </c>
      <c r="S47" s="161"/>
      <c r="T47" s="12"/>
      <c r="U47" s="12"/>
      <c r="V47" s="12"/>
      <c r="OD47"/>
    </row>
    <row r="48" spans="1:394" ht="15" customHeight="1" thickBot="1">
      <c r="A48" s="160"/>
      <c r="B48" s="11" t="s">
        <v>49</v>
      </c>
      <c r="C48" s="36">
        <f>C18/(C46/1000000)</f>
        <v>8.0920572431596618</v>
      </c>
      <c r="D48" s="36">
        <f t="shared" ref="D48:Q48" si="7">D18/(D46/1000000)</f>
        <v>7.5786503543739725</v>
      </c>
      <c r="E48" s="36">
        <f t="shared" si="7"/>
        <v>16.243724299811245</v>
      </c>
      <c r="F48" s="36">
        <f t="shared" si="7"/>
        <v>8.3346808867556401</v>
      </c>
      <c r="G48" s="36">
        <f t="shared" si="7"/>
        <v>13.894624236843185</v>
      </c>
      <c r="H48" s="36">
        <f t="shared" si="7"/>
        <v>11.058720211903932</v>
      </c>
      <c r="I48" s="36">
        <f t="shared" si="7"/>
        <v>10.388878386231717</v>
      </c>
      <c r="J48" s="36">
        <f t="shared" si="7"/>
        <v>10.442978448970816</v>
      </c>
      <c r="K48" s="36">
        <f t="shared" si="7"/>
        <v>11.389361646621111</v>
      </c>
      <c r="L48" s="36">
        <f t="shared" si="7"/>
        <v>12.211181611397102</v>
      </c>
      <c r="M48" s="36">
        <f t="shared" si="7"/>
        <v>1.9201024054616247</v>
      </c>
      <c r="N48" s="36">
        <f t="shared" si="7"/>
        <v>9.8787542819780256</v>
      </c>
      <c r="O48" s="36">
        <f t="shared" si="7"/>
        <v>10.882174638695336</v>
      </c>
      <c r="P48" s="36">
        <f t="shared" si="7"/>
        <v>9.349149601352261</v>
      </c>
      <c r="Q48" s="36">
        <f t="shared" si="7"/>
        <v>9.9882401614520173</v>
      </c>
      <c r="R48" s="36">
        <v>11.092363575774117</v>
      </c>
      <c r="S48" s="161"/>
      <c r="T48" s="12"/>
      <c r="U48" s="12"/>
      <c r="V48" s="12"/>
      <c r="OD48"/>
    </row>
    <row r="49" spans="1:394" ht="15" customHeight="1" thickBot="1">
      <c r="A49" s="160"/>
      <c r="B49" s="13"/>
      <c r="C49" s="207"/>
      <c r="D49" s="207"/>
      <c r="E49" s="207"/>
      <c r="F49" s="207"/>
      <c r="G49" s="207"/>
      <c r="H49" s="207"/>
      <c r="I49" s="207"/>
      <c r="J49" s="207"/>
      <c r="K49" s="207"/>
      <c r="L49" s="207"/>
      <c r="M49" s="207"/>
      <c r="N49" s="207"/>
      <c r="O49" s="207"/>
      <c r="P49" s="207"/>
      <c r="Q49" s="207"/>
      <c r="R49" s="173"/>
      <c r="S49" s="162"/>
      <c r="T49" s="12"/>
      <c r="U49" s="12"/>
      <c r="V49" s="12"/>
      <c r="OD49"/>
    </row>
    <row r="50" spans="1:394" ht="15" customHeight="1">
      <c r="A50" s="160"/>
      <c r="B50" s="37" t="s">
        <v>50</v>
      </c>
      <c r="C50" s="208"/>
      <c r="D50" s="209"/>
      <c r="E50" s="209"/>
      <c r="F50" s="209"/>
      <c r="G50" s="209"/>
      <c r="H50" s="209"/>
      <c r="I50" s="209"/>
      <c r="J50" s="209"/>
      <c r="K50" s="209"/>
      <c r="L50" s="209"/>
      <c r="M50" s="209"/>
      <c r="N50" s="209"/>
      <c r="O50" s="209"/>
      <c r="P50" s="209"/>
      <c r="Q50" s="209"/>
      <c r="R50" s="210"/>
      <c r="S50" s="161"/>
      <c r="T50" s="12"/>
      <c r="U50" s="12"/>
      <c r="V50" s="12"/>
      <c r="OD50"/>
    </row>
    <row r="51" spans="1:394" s="219" customFormat="1" ht="15" customHeight="1">
      <c r="A51" s="257"/>
      <c r="B51" s="24" t="s">
        <v>51</v>
      </c>
      <c r="C51" s="258">
        <v>5914781.3700000001</v>
      </c>
      <c r="D51" s="258">
        <v>12350659.33</v>
      </c>
      <c r="E51" s="258">
        <v>17981599.5</v>
      </c>
      <c r="F51" s="258">
        <v>4716515</v>
      </c>
      <c r="G51" s="258">
        <v>25453844.879999999</v>
      </c>
      <c r="H51" s="258">
        <v>26720517</v>
      </c>
      <c r="I51" s="258">
        <v>9412148.0999999996</v>
      </c>
      <c r="J51" s="258">
        <v>12140706.199999999</v>
      </c>
      <c r="K51" s="258">
        <v>9468278.0999999996</v>
      </c>
      <c r="L51" s="258">
        <v>675000</v>
      </c>
      <c r="M51" s="258">
        <v>2182261</v>
      </c>
      <c r="N51" s="258">
        <v>911355</v>
      </c>
      <c r="O51" s="258">
        <v>6466268.6699999999</v>
      </c>
      <c r="P51" s="258">
        <v>2602901</v>
      </c>
      <c r="Q51" s="258">
        <v>1758000</v>
      </c>
      <c r="R51" s="259">
        <v>143278715.25</v>
      </c>
      <c r="S51" s="260"/>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261"/>
      <c r="BU51" s="261"/>
      <c r="BV51" s="261"/>
      <c r="BW51" s="261"/>
      <c r="BX51" s="261"/>
      <c r="BY51" s="261"/>
      <c r="BZ51" s="261"/>
      <c r="CA51" s="261"/>
      <c r="CB51" s="261"/>
      <c r="CC51" s="261"/>
      <c r="CD51" s="261"/>
      <c r="CE51" s="261"/>
      <c r="CF51" s="261"/>
      <c r="CG51" s="261"/>
      <c r="CH51" s="261"/>
      <c r="CI51" s="261"/>
      <c r="CJ51" s="261"/>
      <c r="CK51" s="261"/>
      <c r="CL51" s="261"/>
      <c r="CM51" s="261"/>
      <c r="CN51" s="261"/>
      <c r="CO51" s="261"/>
      <c r="CP51" s="261"/>
      <c r="CQ51" s="261"/>
      <c r="CR51" s="261"/>
      <c r="CS51" s="261"/>
      <c r="CT51" s="261"/>
      <c r="CU51" s="261"/>
      <c r="CV51" s="261"/>
      <c r="CW51" s="261"/>
      <c r="CX51" s="261"/>
      <c r="CY51" s="261"/>
      <c r="CZ51" s="261"/>
      <c r="DA51" s="261"/>
      <c r="DB51" s="261"/>
      <c r="DC51" s="261"/>
      <c r="DD51" s="261"/>
      <c r="DE51" s="261"/>
      <c r="DF51" s="261"/>
      <c r="DG51" s="261"/>
      <c r="DH51" s="261"/>
      <c r="DI51" s="261"/>
      <c r="DJ51" s="261"/>
      <c r="DK51" s="261"/>
      <c r="DL51" s="261"/>
      <c r="DM51" s="261"/>
      <c r="DN51" s="261"/>
      <c r="DO51" s="261"/>
      <c r="DP51" s="261"/>
      <c r="DQ51" s="261"/>
      <c r="DR51" s="261"/>
      <c r="DS51" s="261"/>
      <c r="DT51" s="261"/>
      <c r="DU51" s="261"/>
      <c r="DV51" s="261"/>
      <c r="DW51" s="261"/>
      <c r="DX51" s="261"/>
      <c r="DY51" s="261"/>
      <c r="DZ51" s="261"/>
      <c r="EA51" s="261"/>
      <c r="EB51" s="261"/>
      <c r="EC51" s="261"/>
      <c r="ED51" s="261"/>
      <c r="EE51" s="261"/>
      <c r="EF51" s="261"/>
      <c r="EG51" s="261"/>
      <c r="EH51" s="261"/>
      <c r="EI51" s="261"/>
      <c r="EJ51" s="261"/>
      <c r="EK51" s="261"/>
      <c r="EL51" s="261"/>
      <c r="EM51" s="261"/>
      <c r="EN51" s="261"/>
      <c r="EO51" s="261"/>
      <c r="EP51" s="261"/>
      <c r="EQ51" s="261"/>
      <c r="ER51" s="261"/>
      <c r="ES51" s="261"/>
      <c r="ET51" s="261"/>
      <c r="EU51" s="261"/>
      <c r="EV51" s="261"/>
      <c r="EW51" s="261"/>
      <c r="EX51" s="261"/>
      <c r="EY51" s="261"/>
      <c r="EZ51" s="261"/>
      <c r="FA51" s="261"/>
      <c r="FB51" s="261"/>
      <c r="FC51" s="261"/>
      <c r="FD51" s="261"/>
      <c r="FE51" s="261"/>
      <c r="FF51" s="261"/>
      <c r="FG51" s="261"/>
      <c r="FH51" s="261"/>
      <c r="FI51" s="261"/>
      <c r="FJ51" s="261"/>
      <c r="FK51" s="261"/>
      <c r="FL51" s="261"/>
      <c r="FM51" s="261"/>
      <c r="FN51" s="261"/>
      <c r="FO51" s="261"/>
      <c r="FP51" s="261"/>
      <c r="FQ51" s="261"/>
      <c r="FR51" s="261"/>
      <c r="FS51" s="261"/>
      <c r="FT51" s="261"/>
      <c r="FU51" s="261"/>
      <c r="FV51" s="261"/>
      <c r="FW51" s="261"/>
      <c r="FX51" s="261"/>
      <c r="FY51" s="261"/>
      <c r="FZ51" s="261"/>
      <c r="GA51" s="261"/>
      <c r="GB51" s="261"/>
      <c r="GC51" s="261"/>
      <c r="GD51" s="261"/>
      <c r="GE51" s="261"/>
      <c r="GF51" s="261"/>
      <c r="GG51" s="261"/>
      <c r="GH51" s="261"/>
      <c r="GI51" s="261"/>
      <c r="GJ51" s="261"/>
      <c r="GK51" s="261"/>
      <c r="GL51" s="261"/>
      <c r="GM51" s="261"/>
      <c r="GN51" s="261"/>
      <c r="GO51" s="261"/>
      <c r="GP51" s="261"/>
      <c r="GQ51" s="261"/>
      <c r="GR51" s="261"/>
      <c r="GS51" s="261"/>
      <c r="GT51" s="261"/>
      <c r="GU51" s="261"/>
      <c r="GV51" s="261"/>
      <c r="GW51" s="261"/>
      <c r="GX51" s="261"/>
      <c r="GY51" s="261"/>
      <c r="GZ51" s="261"/>
      <c r="HA51" s="261"/>
      <c r="HB51" s="261"/>
      <c r="HC51" s="261"/>
      <c r="HD51" s="261"/>
      <c r="HE51" s="261"/>
      <c r="HF51" s="261"/>
      <c r="HG51" s="261"/>
      <c r="HH51" s="261"/>
      <c r="HI51" s="261"/>
      <c r="HJ51" s="261"/>
      <c r="HK51" s="261"/>
      <c r="HL51" s="261"/>
      <c r="HM51" s="261"/>
      <c r="HN51" s="261"/>
      <c r="HO51" s="261"/>
      <c r="HP51" s="261"/>
      <c r="HQ51" s="261"/>
      <c r="HR51" s="261"/>
      <c r="HS51" s="261"/>
      <c r="HT51" s="261"/>
      <c r="HU51" s="261"/>
      <c r="HV51" s="261"/>
      <c r="HW51" s="261"/>
      <c r="HX51" s="261"/>
      <c r="HY51" s="261"/>
      <c r="HZ51" s="261"/>
      <c r="IA51" s="261"/>
      <c r="IB51" s="261"/>
      <c r="IC51" s="261"/>
      <c r="ID51" s="261"/>
      <c r="IE51" s="261"/>
      <c r="IF51" s="261"/>
      <c r="IG51" s="261"/>
      <c r="IH51" s="261"/>
      <c r="II51" s="261"/>
      <c r="IJ51" s="261"/>
      <c r="IK51" s="261"/>
      <c r="IL51" s="261"/>
      <c r="IM51" s="261"/>
      <c r="IN51" s="261"/>
      <c r="IO51" s="261"/>
      <c r="IP51" s="261"/>
      <c r="IQ51" s="261"/>
      <c r="IR51" s="261"/>
      <c r="IS51" s="261"/>
      <c r="IT51" s="261"/>
      <c r="IU51" s="261"/>
      <c r="IV51" s="261"/>
      <c r="IW51" s="261"/>
      <c r="IX51" s="261"/>
      <c r="IY51" s="261"/>
      <c r="IZ51" s="261"/>
      <c r="JA51" s="261"/>
      <c r="JB51" s="261"/>
      <c r="JC51" s="261"/>
      <c r="JD51" s="261"/>
      <c r="JE51" s="261"/>
      <c r="JF51" s="261"/>
      <c r="JG51" s="261"/>
      <c r="JH51" s="261"/>
      <c r="JI51" s="261"/>
      <c r="JJ51" s="261"/>
      <c r="JK51" s="261"/>
      <c r="JL51" s="261"/>
      <c r="JM51" s="261"/>
      <c r="JN51" s="261"/>
      <c r="JO51" s="261"/>
      <c r="JP51" s="261"/>
      <c r="JQ51" s="261"/>
      <c r="JR51" s="261"/>
      <c r="JS51" s="261"/>
      <c r="JT51" s="261"/>
      <c r="JU51" s="261"/>
      <c r="JV51" s="261"/>
      <c r="JW51" s="261"/>
      <c r="JX51" s="261"/>
      <c r="JY51" s="261"/>
      <c r="JZ51" s="261"/>
      <c r="KA51" s="261"/>
      <c r="KB51" s="261"/>
      <c r="KC51" s="261"/>
      <c r="KD51" s="261"/>
      <c r="KE51" s="261"/>
      <c r="KF51" s="261"/>
      <c r="KG51" s="261"/>
      <c r="KH51" s="261"/>
      <c r="KI51" s="261"/>
      <c r="KJ51" s="261"/>
      <c r="KK51" s="261"/>
      <c r="KL51" s="261"/>
      <c r="KM51" s="261"/>
      <c r="KN51" s="261"/>
      <c r="KO51" s="261"/>
      <c r="KP51" s="261"/>
      <c r="KQ51" s="261"/>
      <c r="KR51" s="261"/>
      <c r="KS51" s="261"/>
      <c r="KT51" s="261"/>
      <c r="KU51" s="261"/>
      <c r="KV51" s="261"/>
      <c r="KW51" s="261"/>
      <c r="KX51" s="261"/>
      <c r="KY51" s="261"/>
      <c r="KZ51" s="261"/>
      <c r="LA51" s="261"/>
      <c r="LB51" s="261"/>
      <c r="LC51" s="261"/>
      <c r="LD51" s="261"/>
      <c r="LE51" s="261"/>
      <c r="LF51" s="261"/>
      <c r="LG51" s="261"/>
      <c r="LH51" s="261"/>
      <c r="LI51" s="261"/>
      <c r="LJ51" s="261"/>
      <c r="LK51" s="261"/>
      <c r="LL51" s="261"/>
      <c r="LM51" s="261"/>
      <c r="LN51" s="261"/>
      <c r="LO51" s="261"/>
      <c r="LP51" s="261"/>
      <c r="LQ51" s="261"/>
      <c r="LR51" s="261"/>
      <c r="LS51" s="261"/>
      <c r="LT51" s="261"/>
      <c r="LU51" s="261"/>
      <c r="LV51" s="261"/>
      <c r="LW51" s="261"/>
      <c r="LX51" s="261"/>
      <c r="LY51" s="261"/>
      <c r="LZ51" s="261"/>
      <c r="MA51" s="261"/>
      <c r="MB51" s="261"/>
      <c r="MC51" s="261"/>
      <c r="MD51" s="261"/>
      <c r="ME51" s="261"/>
      <c r="MF51" s="261"/>
      <c r="MG51" s="261"/>
      <c r="MH51" s="261"/>
      <c r="MI51" s="261"/>
      <c r="MJ51" s="261"/>
      <c r="MK51" s="261"/>
      <c r="ML51" s="261"/>
      <c r="MM51" s="261"/>
      <c r="MN51" s="261"/>
      <c r="MO51" s="261"/>
      <c r="MP51" s="261"/>
      <c r="MQ51" s="261"/>
      <c r="MR51" s="261"/>
      <c r="MS51" s="261"/>
      <c r="MT51" s="261"/>
      <c r="MU51" s="261"/>
      <c r="MV51" s="261"/>
      <c r="MW51" s="261"/>
      <c r="MX51" s="261"/>
      <c r="MY51" s="261"/>
      <c r="MZ51" s="261"/>
      <c r="NA51" s="261"/>
      <c r="NB51" s="261"/>
      <c r="NC51" s="261"/>
      <c r="ND51" s="261"/>
      <c r="NE51" s="261"/>
      <c r="NF51" s="261"/>
      <c r="NG51" s="261"/>
      <c r="NH51" s="261"/>
      <c r="NI51" s="261"/>
      <c r="NJ51" s="261"/>
      <c r="NK51" s="261"/>
      <c r="NL51" s="261"/>
      <c r="NM51" s="261"/>
      <c r="NN51" s="261"/>
      <c r="NO51" s="261"/>
      <c r="NP51" s="261"/>
      <c r="NQ51" s="261"/>
      <c r="NR51" s="261"/>
      <c r="NS51" s="261"/>
      <c r="NT51" s="261"/>
      <c r="NU51" s="261"/>
      <c r="NV51" s="261"/>
      <c r="NW51" s="261"/>
      <c r="NX51" s="261"/>
      <c r="NY51" s="261"/>
      <c r="NZ51" s="261"/>
      <c r="OA51" s="261"/>
      <c r="OB51" s="261"/>
      <c r="OC51" s="261"/>
    </row>
    <row r="52" spans="1:394" s="219" customFormat="1" ht="15" customHeight="1">
      <c r="A52" s="257"/>
      <c r="B52" s="9" t="s">
        <v>52</v>
      </c>
      <c r="C52" s="262">
        <v>2161487.9</v>
      </c>
      <c r="D52" s="262">
        <v>6589039.2300000004</v>
      </c>
      <c r="E52" s="262">
        <v>6939076.5</v>
      </c>
      <c r="F52" s="262">
        <v>1696506</v>
      </c>
      <c r="G52" s="262">
        <v>9749142.0999999996</v>
      </c>
      <c r="H52" s="262">
        <v>9266226</v>
      </c>
      <c r="I52" s="262">
        <v>3241858.33</v>
      </c>
      <c r="J52" s="262">
        <v>4070065.7</v>
      </c>
      <c r="K52" s="262">
        <v>4930879</v>
      </c>
      <c r="L52" s="262">
        <v>262137</v>
      </c>
      <c r="M52" s="262">
        <v>364140</v>
      </c>
      <c r="N52" s="262">
        <v>362137</v>
      </c>
      <c r="O52" s="262">
        <v>1053946.92</v>
      </c>
      <c r="P52" s="262">
        <v>695118</v>
      </c>
      <c r="Q52" s="262">
        <v>1048274</v>
      </c>
      <c r="R52" s="259">
        <v>54176106.039999999</v>
      </c>
      <c r="S52" s="263"/>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1"/>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61"/>
      <c r="CZ52" s="261"/>
      <c r="DA52" s="261"/>
      <c r="DB52" s="261"/>
      <c r="DC52" s="261"/>
      <c r="DD52" s="261"/>
      <c r="DE52" s="261"/>
      <c r="DF52" s="261"/>
      <c r="DG52" s="261"/>
      <c r="DH52" s="261"/>
      <c r="DI52" s="261"/>
      <c r="DJ52" s="261"/>
      <c r="DK52" s="261"/>
      <c r="DL52" s="261"/>
      <c r="DM52" s="261"/>
      <c r="DN52" s="261"/>
      <c r="DO52" s="261"/>
      <c r="DP52" s="261"/>
      <c r="DQ52" s="261"/>
      <c r="DR52" s="261"/>
      <c r="DS52" s="261"/>
      <c r="DT52" s="261"/>
      <c r="DU52" s="261"/>
      <c r="DV52" s="261"/>
      <c r="DW52" s="261"/>
      <c r="DX52" s="261"/>
      <c r="DY52" s="261"/>
      <c r="DZ52" s="261"/>
      <c r="EA52" s="261"/>
      <c r="EB52" s="261"/>
      <c r="EC52" s="261"/>
      <c r="ED52" s="261"/>
      <c r="EE52" s="261"/>
      <c r="EF52" s="261"/>
      <c r="EG52" s="261"/>
      <c r="EH52" s="261"/>
      <c r="EI52" s="261"/>
      <c r="EJ52" s="261"/>
      <c r="EK52" s="261"/>
      <c r="EL52" s="261"/>
      <c r="EM52" s="261"/>
      <c r="EN52" s="261"/>
      <c r="EO52" s="261"/>
      <c r="EP52" s="261"/>
      <c r="EQ52" s="261"/>
      <c r="ER52" s="261"/>
      <c r="ES52" s="261"/>
      <c r="ET52" s="261"/>
      <c r="EU52" s="261"/>
      <c r="EV52" s="261"/>
      <c r="EW52" s="261"/>
      <c r="EX52" s="261"/>
      <c r="EY52" s="261"/>
      <c r="EZ52" s="261"/>
      <c r="FA52" s="261"/>
      <c r="FB52" s="261"/>
      <c r="FC52" s="261"/>
      <c r="FD52" s="261"/>
      <c r="FE52" s="261"/>
      <c r="FF52" s="261"/>
      <c r="FG52" s="261"/>
      <c r="FH52" s="261"/>
      <c r="FI52" s="261"/>
      <c r="FJ52" s="261"/>
      <c r="FK52" s="261"/>
      <c r="FL52" s="261"/>
      <c r="FM52" s="261"/>
      <c r="FN52" s="261"/>
      <c r="FO52" s="261"/>
      <c r="FP52" s="261"/>
      <c r="FQ52" s="261"/>
      <c r="FR52" s="261"/>
      <c r="FS52" s="261"/>
      <c r="FT52" s="261"/>
      <c r="FU52" s="261"/>
      <c r="FV52" s="261"/>
      <c r="FW52" s="261"/>
      <c r="FX52" s="261"/>
      <c r="FY52" s="261"/>
      <c r="FZ52" s="261"/>
      <c r="GA52" s="261"/>
      <c r="GB52" s="261"/>
      <c r="GC52" s="261"/>
      <c r="GD52" s="261"/>
      <c r="GE52" s="261"/>
      <c r="GF52" s="261"/>
      <c r="GG52" s="261"/>
      <c r="GH52" s="261"/>
      <c r="GI52" s="261"/>
      <c r="GJ52" s="261"/>
      <c r="GK52" s="261"/>
      <c r="GL52" s="261"/>
      <c r="GM52" s="261"/>
      <c r="GN52" s="261"/>
      <c r="GO52" s="261"/>
      <c r="GP52" s="261"/>
      <c r="GQ52" s="261"/>
      <c r="GR52" s="261"/>
      <c r="GS52" s="261"/>
      <c r="GT52" s="261"/>
      <c r="GU52" s="261"/>
      <c r="GV52" s="261"/>
      <c r="GW52" s="261"/>
      <c r="GX52" s="261"/>
      <c r="GY52" s="261"/>
      <c r="GZ52" s="261"/>
      <c r="HA52" s="261"/>
      <c r="HB52" s="261"/>
      <c r="HC52" s="261"/>
      <c r="HD52" s="261"/>
      <c r="HE52" s="261"/>
      <c r="HF52" s="261"/>
      <c r="HG52" s="261"/>
      <c r="HH52" s="261"/>
      <c r="HI52" s="261"/>
      <c r="HJ52" s="261"/>
      <c r="HK52" s="261"/>
      <c r="HL52" s="261"/>
      <c r="HM52" s="261"/>
      <c r="HN52" s="261"/>
      <c r="HO52" s="261"/>
      <c r="HP52" s="261"/>
      <c r="HQ52" s="261"/>
      <c r="HR52" s="261"/>
      <c r="HS52" s="261"/>
      <c r="HT52" s="261"/>
      <c r="HU52" s="261"/>
      <c r="HV52" s="261"/>
      <c r="HW52" s="261"/>
      <c r="HX52" s="261"/>
      <c r="HY52" s="261"/>
      <c r="HZ52" s="261"/>
      <c r="IA52" s="261"/>
      <c r="IB52" s="261"/>
      <c r="IC52" s="261"/>
      <c r="ID52" s="261"/>
      <c r="IE52" s="261"/>
      <c r="IF52" s="261"/>
      <c r="IG52" s="261"/>
      <c r="IH52" s="261"/>
      <c r="II52" s="261"/>
      <c r="IJ52" s="261"/>
      <c r="IK52" s="261"/>
      <c r="IL52" s="261"/>
      <c r="IM52" s="261"/>
      <c r="IN52" s="261"/>
      <c r="IO52" s="261"/>
      <c r="IP52" s="261"/>
      <c r="IQ52" s="261"/>
      <c r="IR52" s="261"/>
      <c r="IS52" s="261"/>
      <c r="IT52" s="261"/>
      <c r="IU52" s="261"/>
      <c r="IV52" s="261"/>
      <c r="IW52" s="261"/>
      <c r="IX52" s="261"/>
      <c r="IY52" s="261"/>
      <c r="IZ52" s="261"/>
      <c r="JA52" s="261"/>
      <c r="JB52" s="261"/>
      <c r="JC52" s="261"/>
      <c r="JD52" s="261"/>
      <c r="JE52" s="261"/>
      <c r="JF52" s="261"/>
      <c r="JG52" s="261"/>
      <c r="JH52" s="261"/>
      <c r="JI52" s="261"/>
      <c r="JJ52" s="261"/>
      <c r="JK52" s="261"/>
      <c r="JL52" s="261"/>
      <c r="JM52" s="261"/>
      <c r="JN52" s="261"/>
      <c r="JO52" s="261"/>
      <c r="JP52" s="261"/>
      <c r="JQ52" s="261"/>
      <c r="JR52" s="261"/>
      <c r="JS52" s="261"/>
      <c r="JT52" s="261"/>
      <c r="JU52" s="261"/>
      <c r="JV52" s="261"/>
      <c r="JW52" s="261"/>
      <c r="JX52" s="261"/>
      <c r="JY52" s="261"/>
      <c r="JZ52" s="261"/>
      <c r="KA52" s="261"/>
      <c r="KB52" s="261"/>
      <c r="KC52" s="261"/>
      <c r="KD52" s="261"/>
      <c r="KE52" s="261"/>
      <c r="KF52" s="261"/>
      <c r="KG52" s="261"/>
      <c r="KH52" s="261"/>
      <c r="KI52" s="261"/>
      <c r="KJ52" s="261"/>
      <c r="KK52" s="261"/>
      <c r="KL52" s="261"/>
      <c r="KM52" s="261"/>
      <c r="KN52" s="261"/>
      <c r="KO52" s="261"/>
      <c r="KP52" s="261"/>
      <c r="KQ52" s="261"/>
      <c r="KR52" s="261"/>
      <c r="KS52" s="261"/>
      <c r="KT52" s="261"/>
      <c r="KU52" s="261"/>
      <c r="KV52" s="261"/>
      <c r="KW52" s="261"/>
      <c r="KX52" s="261"/>
      <c r="KY52" s="261"/>
      <c r="KZ52" s="261"/>
      <c r="LA52" s="261"/>
      <c r="LB52" s="261"/>
      <c r="LC52" s="261"/>
      <c r="LD52" s="261"/>
      <c r="LE52" s="261"/>
      <c r="LF52" s="261"/>
      <c r="LG52" s="261"/>
      <c r="LH52" s="261"/>
      <c r="LI52" s="261"/>
      <c r="LJ52" s="261"/>
      <c r="LK52" s="261"/>
      <c r="LL52" s="261"/>
      <c r="LM52" s="261"/>
      <c r="LN52" s="261"/>
      <c r="LO52" s="261"/>
      <c r="LP52" s="261"/>
      <c r="LQ52" s="261"/>
      <c r="LR52" s="261"/>
      <c r="LS52" s="261"/>
      <c r="LT52" s="261"/>
      <c r="LU52" s="261"/>
      <c r="LV52" s="261"/>
      <c r="LW52" s="261"/>
      <c r="LX52" s="261"/>
      <c r="LY52" s="261"/>
      <c r="LZ52" s="261"/>
      <c r="MA52" s="261"/>
      <c r="MB52" s="261"/>
      <c r="MC52" s="261"/>
      <c r="MD52" s="261"/>
      <c r="ME52" s="261"/>
      <c r="MF52" s="261"/>
      <c r="MG52" s="261"/>
      <c r="MH52" s="261"/>
      <c r="MI52" s="261"/>
      <c r="MJ52" s="261"/>
      <c r="MK52" s="261"/>
      <c r="ML52" s="261"/>
      <c r="MM52" s="261"/>
      <c r="MN52" s="261"/>
      <c r="MO52" s="261"/>
      <c r="MP52" s="261"/>
      <c r="MQ52" s="261"/>
      <c r="MR52" s="261"/>
      <c r="MS52" s="261"/>
      <c r="MT52" s="261"/>
      <c r="MU52" s="261"/>
      <c r="MV52" s="261"/>
      <c r="MW52" s="261"/>
      <c r="MX52" s="261"/>
      <c r="MY52" s="261"/>
      <c r="MZ52" s="261"/>
      <c r="NA52" s="261"/>
      <c r="NB52" s="261"/>
      <c r="NC52" s="261"/>
      <c r="ND52" s="261"/>
      <c r="NE52" s="261"/>
      <c r="NF52" s="261"/>
      <c r="NG52" s="261"/>
      <c r="NH52" s="261"/>
      <c r="NI52" s="261"/>
      <c r="NJ52" s="261"/>
      <c r="NK52" s="261"/>
      <c r="NL52" s="261"/>
      <c r="NM52" s="261"/>
      <c r="NN52" s="261"/>
      <c r="NO52" s="261"/>
      <c r="NP52" s="261"/>
      <c r="NQ52" s="261"/>
      <c r="NR52" s="261"/>
      <c r="NS52" s="261"/>
      <c r="NT52" s="261"/>
      <c r="NU52" s="261"/>
      <c r="NV52" s="261"/>
      <c r="NW52" s="261"/>
      <c r="NX52" s="261"/>
      <c r="NY52" s="261"/>
      <c r="NZ52" s="261"/>
      <c r="OA52" s="261"/>
      <c r="OB52" s="261"/>
      <c r="OC52" s="261"/>
    </row>
    <row r="53" spans="1:394" s="264" customFormat="1" ht="15" customHeight="1">
      <c r="A53" s="257"/>
      <c r="B53" s="38" t="s">
        <v>53</v>
      </c>
      <c r="C53" s="262">
        <v>1423819</v>
      </c>
      <c r="D53" s="262">
        <v>1568557.32</v>
      </c>
      <c r="E53" s="262">
        <v>2722952.67</v>
      </c>
      <c r="F53" s="262">
        <v>480000</v>
      </c>
      <c r="G53" s="262">
        <v>5535212.8600000003</v>
      </c>
      <c r="H53" s="262">
        <v>3486125</v>
      </c>
      <c r="I53" s="262">
        <v>928811</v>
      </c>
      <c r="J53" s="262">
        <v>1450231</v>
      </c>
      <c r="K53" s="262">
        <v>2527943</v>
      </c>
      <c r="L53" s="262">
        <v>0</v>
      </c>
      <c r="M53" s="262">
        <v>383858</v>
      </c>
      <c r="N53" s="262">
        <v>160000</v>
      </c>
      <c r="O53" s="262">
        <v>599302.05000000005</v>
      </c>
      <c r="P53" s="262">
        <v>120000</v>
      </c>
      <c r="Q53" s="262">
        <v>795665</v>
      </c>
      <c r="R53" s="259">
        <v>25703946.190000001</v>
      </c>
      <c r="S53" s="263"/>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261"/>
      <c r="CZ53" s="261"/>
      <c r="DA53" s="261"/>
      <c r="DB53" s="261"/>
      <c r="DC53" s="261"/>
      <c r="DD53" s="261"/>
      <c r="DE53" s="261"/>
      <c r="DF53" s="261"/>
      <c r="DG53" s="261"/>
      <c r="DH53" s="261"/>
      <c r="DI53" s="261"/>
      <c r="DJ53" s="261"/>
      <c r="DK53" s="261"/>
      <c r="DL53" s="261"/>
      <c r="DM53" s="261"/>
      <c r="DN53" s="261"/>
      <c r="DO53" s="261"/>
      <c r="DP53" s="261"/>
      <c r="DQ53" s="261"/>
      <c r="DR53" s="261"/>
      <c r="DS53" s="261"/>
      <c r="DT53" s="261"/>
      <c r="DU53" s="261"/>
      <c r="DV53" s="261"/>
      <c r="DW53" s="261"/>
      <c r="DX53" s="261"/>
      <c r="DY53" s="261"/>
      <c r="DZ53" s="261"/>
      <c r="EA53" s="261"/>
      <c r="EB53" s="261"/>
      <c r="EC53" s="261"/>
      <c r="ED53" s="261"/>
      <c r="EE53" s="261"/>
      <c r="EF53" s="261"/>
      <c r="EG53" s="261"/>
      <c r="EH53" s="261"/>
      <c r="EI53" s="261"/>
      <c r="EJ53" s="261"/>
      <c r="EK53" s="261"/>
      <c r="EL53" s="261"/>
      <c r="EM53" s="261"/>
      <c r="EN53" s="261"/>
      <c r="EO53" s="261"/>
      <c r="EP53" s="261"/>
      <c r="EQ53" s="261"/>
      <c r="ER53" s="261"/>
      <c r="ES53" s="261"/>
      <c r="ET53" s="261"/>
      <c r="EU53" s="261"/>
      <c r="EV53" s="261"/>
      <c r="EW53" s="261"/>
      <c r="EX53" s="261"/>
      <c r="EY53" s="261"/>
      <c r="EZ53" s="261"/>
      <c r="FA53" s="261"/>
      <c r="FB53" s="261"/>
      <c r="FC53" s="261"/>
      <c r="FD53" s="261"/>
      <c r="FE53" s="261"/>
      <c r="FF53" s="261"/>
      <c r="FG53" s="261"/>
      <c r="FH53" s="261"/>
      <c r="FI53" s="261"/>
      <c r="FJ53" s="261"/>
      <c r="FK53" s="261"/>
      <c r="FL53" s="261"/>
      <c r="FM53" s="261"/>
      <c r="FN53" s="261"/>
      <c r="FO53" s="261"/>
      <c r="FP53" s="261"/>
      <c r="FQ53" s="261"/>
      <c r="FR53" s="261"/>
      <c r="FS53" s="261"/>
      <c r="FT53" s="261"/>
      <c r="FU53" s="261"/>
      <c r="FV53" s="261"/>
      <c r="FW53" s="261"/>
      <c r="FX53" s="261"/>
      <c r="FY53" s="261"/>
      <c r="FZ53" s="261"/>
      <c r="GA53" s="261"/>
      <c r="GB53" s="261"/>
      <c r="GC53" s="261"/>
      <c r="GD53" s="261"/>
      <c r="GE53" s="261"/>
      <c r="GF53" s="261"/>
      <c r="GG53" s="261"/>
      <c r="GH53" s="261"/>
      <c r="GI53" s="261"/>
      <c r="GJ53" s="261"/>
      <c r="GK53" s="261"/>
      <c r="GL53" s="261"/>
      <c r="GM53" s="261"/>
      <c r="GN53" s="261"/>
      <c r="GO53" s="261"/>
      <c r="GP53" s="261"/>
      <c r="GQ53" s="261"/>
      <c r="GR53" s="261"/>
      <c r="GS53" s="261"/>
      <c r="GT53" s="261"/>
      <c r="GU53" s="261"/>
      <c r="GV53" s="261"/>
      <c r="GW53" s="261"/>
      <c r="GX53" s="261"/>
      <c r="GY53" s="261"/>
      <c r="GZ53" s="261"/>
      <c r="HA53" s="261"/>
      <c r="HB53" s="261"/>
      <c r="HC53" s="261"/>
      <c r="HD53" s="261"/>
      <c r="HE53" s="261"/>
      <c r="HF53" s="261"/>
      <c r="HG53" s="261"/>
      <c r="HH53" s="261"/>
      <c r="HI53" s="261"/>
      <c r="HJ53" s="261"/>
      <c r="HK53" s="261"/>
      <c r="HL53" s="261"/>
      <c r="HM53" s="261"/>
      <c r="HN53" s="261"/>
      <c r="HO53" s="261"/>
      <c r="HP53" s="261"/>
      <c r="HQ53" s="261"/>
      <c r="HR53" s="261"/>
      <c r="HS53" s="261"/>
      <c r="HT53" s="261"/>
      <c r="HU53" s="261"/>
      <c r="HV53" s="261"/>
      <c r="HW53" s="261"/>
      <c r="HX53" s="261"/>
      <c r="HY53" s="261"/>
      <c r="HZ53" s="261"/>
      <c r="IA53" s="261"/>
      <c r="IB53" s="261"/>
      <c r="IC53" s="261"/>
      <c r="ID53" s="261"/>
      <c r="IE53" s="261"/>
      <c r="IF53" s="261"/>
      <c r="IG53" s="261"/>
      <c r="IH53" s="261"/>
      <c r="II53" s="261"/>
      <c r="IJ53" s="261"/>
      <c r="IK53" s="261"/>
      <c r="IL53" s="261"/>
      <c r="IM53" s="261"/>
      <c r="IN53" s="261"/>
      <c r="IO53" s="261"/>
      <c r="IP53" s="261"/>
      <c r="IQ53" s="261"/>
      <c r="IR53" s="261"/>
      <c r="IS53" s="261"/>
      <c r="IT53" s="261"/>
      <c r="IU53" s="261"/>
      <c r="IV53" s="261"/>
      <c r="IW53" s="261"/>
      <c r="IX53" s="261"/>
      <c r="IY53" s="261"/>
      <c r="IZ53" s="261"/>
      <c r="JA53" s="261"/>
      <c r="JB53" s="261"/>
      <c r="JC53" s="261"/>
      <c r="JD53" s="261"/>
      <c r="JE53" s="261"/>
      <c r="JF53" s="261"/>
      <c r="JG53" s="261"/>
      <c r="JH53" s="261"/>
      <c r="JI53" s="261"/>
      <c r="JJ53" s="261"/>
      <c r="JK53" s="261"/>
      <c r="JL53" s="261"/>
      <c r="JM53" s="261"/>
      <c r="JN53" s="261"/>
      <c r="JO53" s="261"/>
      <c r="JP53" s="261"/>
      <c r="JQ53" s="261"/>
      <c r="JR53" s="261"/>
      <c r="JS53" s="261"/>
      <c r="JT53" s="261"/>
      <c r="JU53" s="261"/>
      <c r="JV53" s="261"/>
      <c r="JW53" s="261"/>
      <c r="JX53" s="261"/>
      <c r="JY53" s="261"/>
      <c r="JZ53" s="261"/>
      <c r="KA53" s="261"/>
      <c r="KB53" s="261"/>
      <c r="KC53" s="261"/>
      <c r="KD53" s="261"/>
      <c r="KE53" s="261"/>
      <c r="KF53" s="261"/>
      <c r="KG53" s="261"/>
      <c r="KH53" s="261"/>
      <c r="KI53" s="261"/>
      <c r="KJ53" s="261"/>
      <c r="KK53" s="261"/>
      <c r="KL53" s="261"/>
      <c r="KM53" s="261"/>
      <c r="KN53" s="261"/>
      <c r="KO53" s="261"/>
      <c r="KP53" s="261"/>
      <c r="KQ53" s="261"/>
      <c r="KR53" s="261"/>
      <c r="KS53" s="261"/>
      <c r="KT53" s="261"/>
      <c r="KU53" s="261"/>
      <c r="KV53" s="261"/>
      <c r="KW53" s="261"/>
      <c r="KX53" s="261"/>
      <c r="KY53" s="261"/>
      <c r="KZ53" s="261"/>
      <c r="LA53" s="261"/>
      <c r="LB53" s="261"/>
      <c r="LC53" s="261"/>
      <c r="LD53" s="261"/>
      <c r="LE53" s="261"/>
      <c r="LF53" s="261"/>
      <c r="LG53" s="261"/>
      <c r="LH53" s="261"/>
      <c r="LI53" s="261"/>
      <c r="LJ53" s="261"/>
      <c r="LK53" s="261"/>
      <c r="LL53" s="261"/>
      <c r="LM53" s="261"/>
      <c r="LN53" s="261"/>
      <c r="LO53" s="261"/>
      <c r="LP53" s="261"/>
      <c r="LQ53" s="261"/>
      <c r="LR53" s="261"/>
      <c r="LS53" s="261"/>
      <c r="LT53" s="261"/>
      <c r="LU53" s="261"/>
      <c r="LV53" s="261"/>
      <c r="LW53" s="261"/>
      <c r="LX53" s="261"/>
      <c r="LY53" s="261"/>
      <c r="LZ53" s="261"/>
      <c r="MA53" s="261"/>
      <c r="MB53" s="261"/>
      <c r="MC53" s="261"/>
      <c r="MD53" s="261"/>
      <c r="ME53" s="261"/>
      <c r="MF53" s="261"/>
      <c r="MG53" s="261"/>
      <c r="MH53" s="261"/>
      <c r="MI53" s="261"/>
      <c r="MJ53" s="261"/>
      <c r="MK53" s="261"/>
      <c r="ML53" s="261"/>
      <c r="MM53" s="261"/>
      <c r="MN53" s="261"/>
      <c r="MO53" s="261"/>
      <c r="MP53" s="261"/>
      <c r="MQ53" s="261"/>
      <c r="MR53" s="261"/>
      <c r="MS53" s="261"/>
      <c r="MT53" s="261"/>
      <c r="MU53" s="261"/>
      <c r="MV53" s="261"/>
      <c r="MW53" s="261"/>
      <c r="MX53" s="261"/>
      <c r="MY53" s="261"/>
      <c r="MZ53" s="261"/>
      <c r="NA53" s="261"/>
      <c r="NB53" s="261"/>
      <c r="NC53" s="261"/>
      <c r="ND53" s="261"/>
      <c r="NE53" s="261"/>
      <c r="NF53" s="261"/>
      <c r="NG53" s="261"/>
      <c r="NH53" s="261"/>
      <c r="NI53" s="261"/>
      <c r="NJ53" s="261"/>
      <c r="NK53" s="261"/>
      <c r="NL53" s="261"/>
      <c r="NM53" s="261"/>
      <c r="NN53" s="261"/>
      <c r="NO53" s="261"/>
      <c r="NP53" s="261"/>
      <c r="NQ53" s="261"/>
      <c r="NR53" s="261"/>
      <c r="NS53" s="261"/>
      <c r="NT53" s="261"/>
      <c r="NU53" s="261"/>
      <c r="NV53" s="261"/>
      <c r="NW53" s="261"/>
      <c r="NX53" s="261"/>
      <c r="NY53" s="261"/>
      <c r="NZ53" s="261"/>
      <c r="OA53" s="261"/>
      <c r="OB53" s="261"/>
      <c r="OC53" s="261"/>
    </row>
    <row r="54" spans="1:394" s="219" customFormat="1" ht="15" customHeight="1" thickBot="1">
      <c r="A54" s="257"/>
      <c r="B54" s="39" t="s">
        <v>54</v>
      </c>
      <c r="C54" s="262">
        <f t="shared" ref="C54:Q54" si="8">SUM(C51:C53)</f>
        <v>9500088.2699999996</v>
      </c>
      <c r="D54" s="262">
        <f t="shared" si="8"/>
        <v>20508255.880000003</v>
      </c>
      <c r="E54" s="262">
        <f t="shared" si="8"/>
        <v>27643628.670000002</v>
      </c>
      <c r="F54" s="262">
        <f t="shared" si="8"/>
        <v>6893021</v>
      </c>
      <c r="G54" s="262">
        <f t="shared" si="8"/>
        <v>40738199.839999996</v>
      </c>
      <c r="H54" s="262">
        <f t="shared" si="8"/>
        <v>39472868</v>
      </c>
      <c r="I54" s="262">
        <f t="shared" si="8"/>
        <v>13582817.43</v>
      </c>
      <c r="J54" s="262">
        <f t="shared" si="8"/>
        <v>17661002.899999999</v>
      </c>
      <c r="K54" s="262">
        <f t="shared" si="8"/>
        <v>16927100.100000001</v>
      </c>
      <c r="L54" s="262">
        <f>SUM(L51:L53)</f>
        <v>937137</v>
      </c>
      <c r="M54" s="262">
        <f t="shared" si="8"/>
        <v>2930259</v>
      </c>
      <c r="N54" s="262">
        <f t="shared" si="8"/>
        <v>1433492</v>
      </c>
      <c r="O54" s="262">
        <f t="shared" si="8"/>
        <v>8119517.6399999997</v>
      </c>
      <c r="P54" s="262">
        <f t="shared" si="8"/>
        <v>3418019</v>
      </c>
      <c r="Q54" s="262">
        <f t="shared" si="8"/>
        <v>3601939</v>
      </c>
      <c r="R54" s="262">
        <v>223158767.48000002</v>
      </c>
      <c r="S54" s="263"/>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261"/>
      <c r="CZ54" s="261"/>
      <c r="DA54" s="261"/>
      <c r="DB54" s="261"/>
      <c r="DC54" s="261"/>
      <c r="DD54" s="261"/>
      <c r="DE54" s="261"/>
      <c r="DF54" s="261"/>
      <c r="DG54" s="261"/>
      <c r="DH54" s="261"/>
      <c r="DI54" s="261"/>
      <c r="DJ54" s="261"/>
      <c r="DK54" s="261"/>
      <c r="DL54" s="261"/>
      <c r="DM54" s="261"/>
      <c r="DN54" s="261"/>
      <c r="DO54" s="261"/>
      <c r="DP54" s="261"/>
      <c r="DQ54" s="261"/>
      <c r="DR54" s="261"/>
      <c r="DS54" s="261"/>
      <c r="DT54" s="261"/>
      <c r="DU54" s="261"/>
      <c r="DV54" s="261"/>
      <c r="DW54" s="261"/>
      <c r="DX54" s="261"/>
      <c r="DY54" s="261"/>
      <c r="DZ54" s="261"/>
      <c r="EA54" s="261"/>
      <c r="EB54" s="261"/>
      <c r="EC54" s="261"/>
      <c r="ED54" s="261"/>
      <c r="EE54" s="261"/>
      <c r="EF54" s="261"/>
      <c r="EG54" s="261"/>
      <c r="EH54" s="261"/>
      <c r="EI54" s="261"/>
      <c r="EJ54" s="261"/>
      <c r="EK54" s="261"/>
      <c r="EL54" s="261"/>
      <c r="EM54" s="261"/>
      <c r="EN54" s="261"/>
      <c r="EO54" s="261"/>
      <c r="EP54" s="261"/>
      <c r="EQ54" s="261"/>
      <c r="ER54" s="261"/>
      <c r="ES54" s="261"/>
      <c r="ET54" s="261"/>
      <c r="EU54" s="261"/>
      <c r="EV54" s="261"/>
      <c r="EW54" s="261"/>
      <c r="EX54" s="261"/>
      <c r="EY54" s="261"/>
      <c r="EZ54" s="261"/>
      <c r="FA54" s="261"/>
      <c r="FB54" s="261"/>
      <c r="FC54" s="261"/>
      <c r="FD54" s="261"/>
      <c r="FE54" s="261"/>
      <c r="FF54" s="261"/>
      <c r="FG54" s="261"/>
      <c r="FH54" s="261"/>
      <c r="FI54" s="261"/>
      <c r="FJ54" s="261"/>
      <c r="FK54" s="261"/>
      <c r="FL54" s="261"/>
      <c r="FM54" s="261"/>
      <c r="FN54" s="261"/>
      <c r="FO54" s="261"/>
      <c r="FP54" s="261"/>
      <c r="FQ54" s="261"/>
      <c r="FR54" s="261"/>
      <c r="FS54" s="261"/>
      <c r="FT54" s="261"/>
      <c r="FU54" s="261"/>
      <c r="FV54" s="261"/>
      <c r="FW54" s="261"/>
      <c r="FX54" s="261"/>
      <c r="FY54" s="261"/>
      <c r="FZ54" s="261"/>
      <c r="GA54" s="261"/>
      <c r="GB54" s="261"/>
      <c r="GC54" s="261"/>
      <c r="GD54" s="261"/>
      <c r="GE54" s="261"/>
      <c r="GF54" s="261"/>
      <c r="GG54" s="261"/>
      <c r="GH54" s="261"/>
      <c r="GI54" s="261"/>
      <c r="GJ54" s="261"/>
      <c r="GK54" s="261"/>
      <c r="GL54" s="261"/>
      <c r="GM54" s="261"/>
      <c r="GN54" s="261"/>
      <c r="GO54" s="261"/>
      <c r="GP54" s="261"/>
      <c r="GQ54" s="261"/>
      <c r="GR54" s="261"/>
      <c r="GS54" s="261"/>
      <c r="GT54" s="261"/>
      <c r="GU54" s="261"/>
      <c r="GV54" s="261"/>
      <c r="GW54" s="261"/>
      <c r="GX54" s="261"/>
      <c r="GY54" s="261"/>
      <c r="GZ54" s="261"/>
      <c r="HA54" s="261"/>
      <c r="HB54" s="261"/>
      <c r="HC54" s="261"/>
      <c r="HD54" s="261"/>
      <c r="HE54" s="261"/>
      <c r="HF54" s="261"/>
      <c r="HG54" s="261"/>
      <c r="HH54" s="261"/>
      <c r="HI54" s="261"/>
      <c r="HJ54" s="261"/>
      <c r="HK54" s="261"/>
      <c r="HL54" s="261"/>
      <c r="HM54" s="261"/>
      <c r="HN54" s="261"/>
      <c r="HO54" s="261"/>
      <c r="HP54" s="261"/>
      <c r="HQ54" s="261"/>
      <c r="HR54" s="261"/>
      <c r="HS54" s="261"/>
      <c r="HT54" s="261"/>
      <c r="HU54" s="261"/>
      <c r="HV54" s="261"/>
      <c r="HW54" s="261"/>
      <c r="HX54" s="261"/>
      <c r="HY54" s="261"/>
      <c r="HZ54" s="261"/>
      <c r="IA54" s="261"/>
      <c r="IB54" s="261"/>
      <c r="IC54" s="261"/>
      <c r="ID54" s="261"/>
      <c r="IE54" s="261"/>
      <c r="IF54" s="261"/>
      <c r="IG54" s="261"/>
      <c r="IH54" s="261"/>
      <c r="II54" s="261"/>
      <c r="IJ54" s="261"/>
      <c r="IK54" s="261"/>
      <c r="IL54" s="261"/>
      <c r="IM54" s="261"/>
      <c r="IN54" s="261"/>
      <c r="IO54" s="261"/>
      <c r="IP54" s="261"/>
      <c r="IQ54" s="261"/>
      <c r="IR54" s="261"/>
      <c r="IS54" s="261"/>
      <c r="IT54" s="261"/>
      <c r="IU54" s="261"/>
      <c r="IV54" s="261"/>
      <c r="IW54" s="261"/>
      <c r="IX54" s="261"/>
      <c r="IY54" s="261"/>
      <c r="IZ54" s="261"/>
      <c r="JA54" s="261"/>
      <c r="JB54" s="261"/>
      <c r="JC54" s="261"/>
      <c r="JD54" s="261"/>
      <c r="JE54" s="261"/>
      <c r="JF54" s="261"/>
      <c r="JG54" s="261"/>
      <c r="JH54" s="261"/>
      <c r="JI54" s="261"/>
      <c r="JJ54" s="261"/>
      <c r="JK54" s="261"/>
      <c r="JL54" s="261"/>
      <c r="JM54" s="261"/>
      <c r="JN54" s="261"/>
      <c r="JO54" s="261"/>
      <c r="JP54" s="261"/>
      <c r="JQ54" s="261"/>
      <c r="JR54" s="261"/>
      <c r="JS54" s="261"/>
      <c r="JT54" s="261"/>
      <c r="JU54" s="261"/>
      <c r="JV54" s="261"/>
      <c r="JW54" s="261"/>
      <c r="JX54" s="261"/>
      <c r="JY54" s="261"/>
      <c r="JZ54" s="261"/>
      <c r="KA54" s="261"/>
      <c r="KB54" s="261"/>
      <c r="KC54" s="261"/>
      <c r="KD54" s="261"/>
      <c r="KE54" s="261"/>
      <c r="KF54" s="261"/>
      <c r="KG54" s="261"/>
      <c r="KH54" s="261"/>
      <c r="KI54" s="261"/>
      <c r="KJ54" s="261"/>
      <c r="KK54" s="261"/>
      <c r="KL54" s="261"/>
      <c r="KM54" s="261"/>
      <c r="KN54" s="261"/>
      <c r="KO54" s="261"/>
      <c r="KP54" s="261"/>
      <c r="KQ54" s="261"/>
      <c r="KR54" s="261"/>
      <c r="KS54" s="261"/>
      <c r="KT54" s="261"/>
      <c r="KU54" s="261"/>
      <c r="KV54" s="261"/>
      <c r="KW54" s="261"/>
      <c r="KX54" s="261"/>
      <c r="KY54" s="261"/>
      <c r="KZ54" s="261"/>
      <c r="LA54" s="261"/>
      <c r="LB54" s="261"/>
      <c r="LC54" s="261"/>
      <c r="LD54" s="261"/>
      <c r="LE54" s="261"/>
      <c r="LF54" s="261"/>
      <c r="LG54" s="261"/>
      <c r="LH54" s="261"/>
      <c r="LI54" s="261"/>
      <c r="LJ54" s="261"/>
      <c r="LK54" s="261"/>
      <c r="LL54" s="261"/>
      <c r="LM54" s="261"/>
      <c r="LN54" s="261"/>
      <c r="LO54" s="261"/>
      <c r="LP54" s="261"/>
      <c r="LQ54" s="261"/>
      <c r="LR54" s="261"/>
      <c r="LS54" s="261"/>
      <c r="LT54" s="261"/>
      <c r="LU54" s="261"/>
      <c r="LV54" s="261"/>
      <c r="LW54" s="261"/>
      <c r="LX54" s="261"/>
      <c r="LY54" s="261"/>
      <c r="LZ54" s="261"/>
      <c r="MA54" s="261"/>
      <c r="MB54" s="261"/>
      <c r="MC54" s="261"/>
      <c r="MD54" s="261"/>
      <c r="ME54" s="261"/>
      <c r="MF54" s="261"/>
      <c r="MG54" s="261"/>
      <c r="MH54" s="261"/>
      <c r="MI54" s="261"/>
      <c r="MJ54" s="261"/>
      <c r="MK54" s="261"/>
      <c r="ML54" s="261"/>
      <c r="MM54" s="261"/>
      <c r="MN54" s="261"/>
      <c r="MO54" s="261"/>
      <c r="MP54" s="261"/>
      <c r="MQ54" s="261"/>
      <c r="MR54" s="261"/>
      <c r="MS54" s="261"/>
      <c r="MT54" s="261"/>
      <c r="MU54" s="261"/>
      <c r="MV54" s="261"/>
      <c r="MW54" s="261"/>
      <c r="MX54" s="261"/>
      <c r="MY54" s="261"/>
      <c r="MZ54" s="261"/>
      <c r="NA54" s="261"/>
      <c r="NB54" s="261"/>
      <c r="NC54" s="261"/>
      <c r="ND54" s="261"/>
      <c r="NE54" s="261"/>
      <c r="NF54" s="261"/>
      <c r="NG54" s="261"/>
      <c r="NH54" s="261"/>
      <c r="NI54" s="261"/>
      <c r="NJ54" s="261"/>
      <c r="NK54" s="261"/>
      <c r="NL54" s="261"/>
      <c r="NM54" s="261"/>
      <c r="NN54" s="261"/>
      <c r="NO54" s="261"/>
      <c r="NP54" s="261"/>
      <c r="NQ54" s="261"/>
      <c r="NR54" s="261"/>
      <c r="NS54" s="261"/>
      <c r="NT54" s="261"/>
      <c r="NU54" s="261"/>
      <c r="NV54" s="261"/>
      <c r="NW54" s="261"/>
      <c r="NX54" s="261"/>
      <c r="NY54" s="261"/>
      <c r="NZ54" s="261"/>
      <c r="OA54" s="261"/>
      <c r="OB54" s="261"/>
      <c r="OC54" s="261"/>
    </row>
    <row r="55" spans="1:394" s="219" customFormat="1" ht="15" customHeight="1">
      <c r="A55" s="257"/>
      <c r="B55" s="9" t="s">
        <v>55</v>
      </c>
      <c r="C55" s="265">
        <f t="shared" ref="C55:Q55" si="9">C51/C46</f>
        <v>1.2120220163791928</v>
      </c>
      <c r="D55" s="265">
        <f t="shared" si="9"/>
        <v>1.9455690855966892</v>
      </c>
      <c r="E55" s="265">
        <f t="shared" si="9"/>
        <v>2.0441468594556915</v>
      </c>
      <c r="F55" s="265">
        <f t="shared" si="9"/>
        <v>1.7819876438166944</v>
      </c>
      <c r="G55" s="265">
        <f t="shared" si="9"/>
        <v>3.4293766119508855</v>
      </c>
      <c r="H55" s="265">
        <f t="shared" si="9"/>
        <v>2.8750216133530118</v>
      </c>
      <c r="I55" s="265">
        <f t="shared" si="9"/>
        <v>1.647542745814691</v>
      </c>
      <c r="J55" s="265">
        <f t="shared" si="9"/>
        <v>2.0390018205514053</v>
      </c>
      <c r="K55" s="265">
        <f t="shared" si="9"/>
        <v>1.7273369125689988</v>
      </c>
      <c r="L55" s="265">
        <f>L51/L46</f>
        <v>1.61618580150844</v>
      </c>
      <c r="M55" s="265">
        <f t="shared" si="9"/>
        <v>2.327869219691717</v>
      </c>
      <c r="N55" s="265">
        <f t="shared" si="9"/>
        <v>0.64770159055050958</v>
      </c>
      <c r="O55" s="265">
        <f t="shared" si="9"/>
        <v>2.4197752726156887</v>
      </c>
      <c r="P55" s="265">
        <f t="shared" si="9"/>
        <v>2.4334910846509401</v>
      </c>
      <c r="Q55" s="265">
        <f t="shared" si="9"/>
        <v>0.92417506335961297</v>
      </c>
      <c r="R55" s="265">
        <v>2.1376494353887279</v>
      </c>
      <c r="S55" s="263"/>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1"/>
      <c r="DJ55" s="261"/>
      <c r="DK55" s="261"/>
      <c r="DL55" s="261"/>
      <c r="DM55" s="261"/>
      <c r="DN55" s="261"/>
      <c r="DO55" s="261"/>
      <c r="DP55" s="261"/>
      <c r="DQ55" s="261"/>
      <c r="DR55" s="261"/>
      <c r="DS55" s="261"/>
      <c r="DT55" s="261"/>
      <c r="DU55" s="261"/>
      <c r="DV55" s="261"/>
      <c r="DW55" s="261"/>
      <c r="DX55" s="261"/>
      <c r="DY55" s="261"/>
      <c r="DZ55" s="261"/>
      <c r="EA55" s="261"/>
      <c r="EB55" s="261"/>
      <c r="EC55" s="261"/>
      <c r="ED55" s="261"/>
      <c r="EE55" s="261"/>
      <c r="EF55" s="261"/>
      <c r="EG55" s="261"/>
      <c r="EH55" s="261"/>
      <c r="EI55" s="261"/>
      <c r="EJ55" s="261"/>
      <c r="EK55" s="261"/>
      <c r="EL55" s="261"/>
      <c r="EM55" s="261"/>
      <c r="EN55" s="261"/>
      <c r="EO55" s="261"/>
      <c r="EP55" s="261"/>
      <c r="EQ55" s="261"/>
      <c r="ER55" s="261"/>
      <c r="ES55" s="261"/>
      <c r="ET55" s="261"/>
      <c r="EU55" s="261"/>
      <c r="EV55" s="261"/>
      <c r="EW55" s="261"/>
      <c r="EX55" s="261"/>
      <c r="EY55" s="261"/>
      <c r="EZ55" s="261"/>
      <c r="FA55" s="261"/>
      <c r="FB55" s="261"/>
      <c r="FC55" s="261"/>
      <c r="FD55" s="261"/>
      <c r="FE55" s="261"/>
      <c r="FF55" s="261"/>
      <c r="FG55" s="261"/>
      <c r="FH55" s="261"/>
      <c r="FI55" s="261"/>
      <c r="FJ55" s="261"/>
      <c r="FK55" s="261"/>
      <c r="FL55" s="261"/>
      <c r="FM55" s="261"/>
      <c r="FN55" s="261"/>
      <c r="FO55" s="261"/>
      <c r="FP55" s="261"/>
      <c r="FQ55" s="261"/>
      <c r="FR55" s="261"/>
      <c r="FS55" s="261"/>
      <c r="FT55" s="261"/>
      <c r="FU55" s="261"/>
      <c r="FV55" s="261"/>
      <c r="FW55" s="261"/>
      <c r="FX55" s="261"/>
      <c r="FY55" s="261"/>
      <c r="FZ55" s="261"/>
      <c r="GA55" s="261"/>
      <c r="GB55" s="261"/>
      <c r="GC55" s="261"/>
      <c r="GD55" s="261"/>
      <c r="GE55" s="261"/>
      <c r="GF55" s="261"/>
      <c r="GG55" s="261"/>
      <c r="GH55" s="261"/>
      <c r="GI55" s="261"/>
      <c r="GJ55" s="261"/>
      <c r="GK55" s="261"/>
      <c r="GL55" s="261"/>
      <c r="GM55" s="261"/>
      <c r="GN55" s="261"/>
      <c r="GO55" s="261"/>
      <c r="GP55" s="261"/>
      <c r="GQ55" s="261"/>
      <c r="GR55" s="261"/>
      <c r="GS55" s="261"/>
      <c r="GT55" s="261"/>
      <c r="GU55" s="261"/>
      <c r="GV55" s="261"/>
      <c r="GW55" s="261"/>
      <c r="GX55" s="261"/>
      <c r="GY55" s="261"/>
      <c r="GZ55" s="261"/>
      <c r="HA55" s="261"/>
      <c r="HB55" s="261"/>
      <c r="HC55" s="261"/>
      <c r="HD55" s="261"/>
      <c r="HE55" s="261"/>
      <c r="HF55" s="261"/>
      <c r="HG55" s="261"/>
      <c r="HH55" s="261"/>
      <c r="HI55" s="261"/>
      <c r="HJ55" s="261"/>
      <c r="HK55" s="261"/>
      <c r="HL55" s="261"/>
      <c r="HM55" s="261"/>
      <c r="HN55" s="261"/>
      <c r="HO55" s="261"/>
      <c r="HP55" s="261"/>
      <c r="HQ55" s="261"/>
      <c r="HR55" s="261"/>
      <c r="HS55" s="261"/>
      <c r="HT55" s="261"/>
      <c r="HU55" s="261"/>
      <c r="HV55" s="261"/>
      <c r="HW55" s="261"/>
      <c r="HX55" s="261"/>
      <c r="HY55" s="261"/>
      <c r="HZ55" s="261"/>
      <c r="IA55" s="261"/>
      <c r="IB55" s="261"/>
      <c r="IC55" s="261"/>
      <c r="ID55" s="261"/>
      <c r="IE55" s="261"/>
      <c r="IF55" s="261"/>
      <c r="IG55" s="261"/>
      <c r="IH55" s="261"/>
      <c r="II55" s="261"/>
      <c r="IJ55" s="261"/>
      <c r="IK55" s="261"/>
      <c r="IL55" s="261"/>
      <c r="IM55" s="261"/>
      <c r="IN55" s="261"/>
      <c r="IO55" s="261"/>
      <c r="IP55" s="261"/>
      <c r="IQ55" s="261"/>
      <c r="IR55" s="261"/>
      <c r="IS55" s="261"/>
      <c r="IT55" s="261"/>
      <c r="IU55" s="261"/>
      <c r="IV55" s="261"/>
      <c r="IW55" s="261"/>
      <c r="IX55" s="261"/>
      <c r="IY55" s="261"/>
      <c r="IZ55" s="261"/>
      <c r="JA55" s="261"/>
      <c r="JB55" s="261"/>
      <c r="JC55" s="261"/>
      <c r="JD55" s="261"/>
      <c r="JE55" s="261"/>
      <c r="JF55" s="261"/>
      <c r="JG55" s="261"/>
      <c r="JH55" s="261"/>
      <c r="JI55" s="261"/>
      <c r="JJ55" s="261"/>
      <c r="JK55" s="261"/>
      <c r="JL55" s="261"/>
      <c r="JM55" s="261"/>
      <c r="JN55" s="261"/>
      <c r="JO55" s="261"/>
      <c r="JP55" s="261"/>
      <c r="JQ55" s="261"/>
      <c r="JR55" s="261"/>
      <c r="JS55" s="261"/>
      <c r="JT55" s="261"/>
      <c r="JU55" s="261"/>
      <c r="JV55" s="261"/>
      <c r="JW55" s="261"/>
      <c r="JX55" s="261"/>
      <c r="JY55" s="261"/>
      <c r="JZ55" s="261"/>
      <c r="KA55" s="261"/>
      <c r="KB55" s="261"/>
      <c r="KC55" s="261"/>
      <c r="KD55" s="261"/>
      <c r="KE55" s="261"/>
      <c r="KF55" s="261"/>
      <c r="KG55" s="261"/>
      <c r="KH55" s="261"/>
      <c r="KI55" s="261"/>
      <c r="KJ55" s="261"/>
      <c r="KK55" s="261"/>
      <c r="KL55" s="261"/>
      <c r="KM55" s="261"/>
      <c r="KN55" s="261"/>
      <c r="KO55" s="261"/>
      <c r="KP55" s="261"/>
      <c r="KQ55" s="261"/>
      <c r="KR55" s="261"/>
      <c r="KS55" s="261"/>
      <c r="KT55" s="261"/>
      <c r="KU55" s="261"/>
      <c r="KV55" s="261"/>
      <c r="KW55" s="261"/>
      <c r="KX55" s="261"/>
      <c r="KY55" s="261"/>
      <c r="KZ55" s="261"/>
      <c r="LA55" s="261"/>
      <c r="LB55" s="261"/>
      <c r="LC55" s="261"/>
      <c r="LD55" s="261"/>
      <c r="LE55" s="261"/>
      <c r="LF55" s="261"/>
      <c r="LG55" s="261"/>
      <c r="LH55" s="261"/>
      <c r="LI55" s="261"/>
      <c r="LJ55" s="261"/>
      <c r="LK55" s="261"/>
      <c r="LL55" s="261"/>
      <c r="LM55" s="261"/>
      <c r="LN55" s="261"/>
      <c r="LO55" s="261"/>
      <c r="LP55" s="261"/>
      <c r="LQ55" s="261"/>
      <c r="LR55" s="261"/>
      <c r="LS55" s="261"/>
      <c r="LT55" s="261"/>
      <c r="LU55" s="261"/>
      <c r="LV55" s="261"/>
      <c r="LW55" s="261"/>
      <c r="LX55" s="261"/>
      <c r="LY55" s="261"/>
      <c r="LZ55" s="261"/>
      <c r="MA55" s="261"/>
      <c r="MB55" s="261"/>
      <c r="MC55" s="261"/>
      <c r="MD55" s="261"/>
      <c r="ME55" s="261"/>
      <c r="MF55" s="261"/>
      <c r="MG55" s="261"/>
      <c r="MH55" s="261"/>
      <c r="MI55" s="261"/>
      <c r="MJ55" s="261"/>
      <c r="MK55" s="261"/>
      <c r="ML55" s="261"/>
      <c r="MM55" s="261"/>
      <c r="MN55" s="261"/>
      <c r="MO55" s="261"/>
      <c r="MP55" s="261"/>
      <c r="MQ55" s="261"/>
      <c r="MR55" s="261"/>
      <c r="MS55" s="261"/>
      <c r="MT55" s="261"/>
      <c r="MU55" s="261"/>
      <c r="MV55" s="261"/>
      <c r="MW55" s="261"/>
      <c r="MX55" s="261"/>
      <c r="MY55" s="261"/>
      <c r="MZ55" s="261"/>
      <c r="NA55" s="261"/>
      <c r="NB55" s="261"/>
      <c r="NC55" s="261"/>
      <c r="ND55" s="261"/>
      <c r="NE55" s="261"/>
      <c r="NF55" s="261"/>
      <c r="NG55" s="261"/>
      <c r="NH55" s="261"/>
      <c r="NI55" s="261"/>
      <c r="NJ55" s="261"/>
      <c r="NK55" s="261"/>
      <c r="NL55" s="261"/>
      <c r="NM55" s="261"/>
      <c r="NN55" s="261"/>
      <c r="NO55" s="261"/>
      <c r="NP55" s="261"/>
      <c r="NQ55" s="261"/>
      <c r="NR55" s="261"/>
      <c r="NS55" s="261"/>
      <c r="NT55" s="261"/>
      <c r="NU55" s="261"/>
      <c r="NV55" s="261"/>
      <c r="NW55" s="261"/>
      <c r="NX55" s="261"/>
      <c r="NY55" s="261"/>
      <c r="NZ55" s="261"/>
      <c r="OA55" s="261"/>
      <c r="OB55" s="261"/>
      <c r="OC55" s="261"/>
    </row>
    <row r="56" spans="1:394" s="219" customFormat="1" ht="19.2" customHeight="1" thickBot="1">
      <c r="A56" s="257"/>
      <c r="B56" s="11" t="s">
        <v>56</v>
      </c>
      <c r="C56" s="256">
        <f t="shared" ref="C56:Q56" si="10">C52/C17</f>
        <v>9085.6994535519116</v>
      </c>
      <c r="D56" s="256">
        <f t="shared" si="10"/>
        <v>19482.670697811947</v>
      </c>
      <c r="E56" s="256">
        <f t="shared" si="10"/>
        <v>8965.2151162790706</v>
      </c>
      <c r="F56" s="256">
        <f t="shared" si="10"/>
        <v>11401.25</v>
      </c>
      <c r="G56" s="256">
        <f t="shared" si="10"/>
        <v>18492.302921092563</v>
      </c>
      <c r="H56" s="256">
        <f t="shared" si="10"/>
        <v>17964.765412950757</v>
      </c>
      <c r="I56" s="256">
        <f t="shared" si="10"/>
        <v>9634.0515007429422</v>
      </c>
      <c r="J56" s="256">
        <f t="shared" si="10"/>
        <v>11638.735201601374</v>
      </c>
      <c r="K56" s="256">
        <f t="shared" si="10"/>
        <v>15024.006703229739</v>
      </c>
      <c r="L56" s="256">
        <f t="shared" si="10"/>
        <v>8651.3861386138615</v>
      </c>
      <c r="M56" s="256">
        <f t="shared" si="10"/>
        <v>8568</v>
      </c>
      <c r="N56" s="256">
        <f t="shared" si="10"/>
        <v>3752.7150259067357</v>
      </c>
      <c r="O56" s="256">
        <f t="shared" si="10"/>
        <v>5369.0622516556286</v>
      </c>
      <c r="P56" s="256">
        <f t="shared" si="10"/>
        <v>15726.651583710407</v>
      </c>
      <c r="Q56" s="256">
        <f t="shared" si="10"/>
        <v>8107.3008507347249</v>
      </c>
      <c r="R56" s="256">
        <v>12777.684860491994</v>
      </c>
      <c r="S56" s="260"/>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c r="EN56" s="261"/>
      <c r="EO56" s="261"/>
      <c r="EP56" s="261"/>
      <c r="EQ56" s="261"/>
      <c r="ER56" s="261"/>
      <c r="ES56" s="261"/>
      <c r="ET56" s="261"/>
      <c r="EU56" s="261"/>
      <c r="EV56" s="261"/>
      <c r="EW56" s="261"/>
      <c r="EX56" s="261"/>
      <c r="EY56" s="261"/>
      <c r="EZ56" s="261"/>
      <c r="FA56" s="261"/>
      <c r="FB56" s="261"/>
      <c r="FC56" s="261"/>
      <c r="FD56" s="261"/>
      <c r="FE56" s="261"/>
      <c r="FF56" s="261"/>
      <c r="FG56" s="261"/>
      <c r="FH56" s="261"/>
      <c r="FI56" s="261"/>
      <c r="FJ56" s="261"/>
      <c r="FK56" s="261"/>
      <c r="FL56" s="261"/>
      <c r="FM56" s="261"/>
      <c r="FN56" s="261"/>
      <c r="FO56" s="261"/>
      <c r="FP56" s="261"/>
      <c r="FQ56" s="261"/>
      <c r="FR56" s="261"/>
      <c r="FS56" s="261"/>
      <c r="FT56" s="261"/>
      <c r="FU56" s="261"/>
      <c r="FV56" s="261"/>
      <c r="FW56" s="261"/>
      <c r="FX56" s="261"/>
      <c r="FY56" s="261"/>
      <c r="FZ56" s="261"/>
      <c r="GA56" s="261"/>
      <c r="GB56" s="261"/>
      <c r="GC56" s="261"/>
      <c r="GD56" s="261"/>
      <c r="GE56" s="261"/>
      <c r="GF56" s="261"/>
      <c r="GG56" s="261"/>
      <c r="GH56" s="261"/>
      <c r="GI56" s="261"/>
      <c r="GJ56" s="261"/>
      <c r="GK56" s="261"/>
      <c r="GL56" s="261"/>
      <c r="GM56" s="261"/>
      <c r="GN56" s="261"/>
      <c r="GO56" s="261"/>
      <c r="GP56" s="261"/>
      <c r="GQ56" s="261"/>
      <c r="GR56" s="261"/>
      <c r="GS56" s="261"/>
      <c r="GT56" s="261"/>
      <c r="GU56" s="261"/>
      <c r="GV56" s="261"/>
      <c r="GW56" s="261"/>
      <c r="GX56" s="261"/>
      <c r="GY56" s="261"/>
      <c r="GZ56" s="261"/>
      <c r="HA56" s="261"/>
      <c r="HB56" s="261"/>
      <c r="HC56" s="261"/>
      <c r="HD56" s="261"/>
      <c r="HE56" s="261"/>
      <c r="HF56" s="261"/>
      <c r="HG56" s="261"/>
      <c r="HH56" s="261"/>
      <c r="HI56" s="261"/>
      <c r="HJ56" s="261"/>
      <c r="HK56" s="261"/>
      <c r="HL56" s="261"/>
      <c r="HM56" s="261"/>
      <c r="HN56" s="261"/>
      <c r="HO56" s="261"/>
      <c r="HP56" s="261"/>
      <c r="HQ56" s="261"/>
      <c r="HR56" s="261"/>
      <c r="HS56" s="261"/>
      <c r="HT56" s="261"/>
      <c r="HU56" s="261"/>
      <c r="HV56" s="261"/>
      <c r="HW56" s="261"/>
      <c r="HX56" s="261"/>
      <c r="HY56" s="261"/>
      <c r="HZ56" s="261"/>
      <c r="IA56" s="261"/>
      <c r="IB56" s="261"/>
      <c r="IC56" s="261"/>
      <c r="ID56" s="261"/>
      <c r="IE56" s="261"/>
      <c r="IF56" s="261"/>
      <c r="IG56" s="261"/>
      <c r="IH56" s="261"/>
      <c r="II56" s="261"/>
      <c r="IJ56" s="261"/>
      <c r="IK56" s="261"/>
      <c r="IL56" s="261"/>
      <c r="IM56" s="261"/>
      <c r="IN56" s="261"/>
      <c r="IO56" s="261"/>
      <c r="IP56" s="261"/>
      <c r="IQ56" s="261"/>
      <c r="IR56" s="261"/>
      <c r="IS56" s="261"/>
      <c r="IT56" s="261"/>
      <c r="IU56" s="261"/>
      <c r="IV56" s="261"/>
      <c r="IW56" s="261"/>
      <c r="IX56" s="261"/>
      <c r="IY56" s="261"/>
      <c r="IZ56" s="261"/>
      <c r="JA56" s="261"/>
      <c r="JB56" s="261"/>
      <c r="JC56" s="261"/>
      <c r="JD56" s="261"/>
      <c r="JE56" s="261"/>
      <c r="JF56" s="261"/>
      <c r="JG56" s="261"/>
      <c r="JH56" s="261"/>
      <c r="JI56" s="261"/>
      <c r="JJ56" s="261"/>
      <c r="JK56" s="261"/>
      <c r="JL56" s="261"/>
      <c r="JM56" s="261"/>
      <c r="JN56" s="261"/>
      <c r="JO56" s="261"/>
      <c r="JP56" s="261"/>
      <c r="JQ56" s="261"/>
      <c r="JR56" s="261"/>
      <c r="JS56" s="261"/>
      <c r="JT56" s="261"/>
      <c r="JU56" s="261"/>
      <c r="JV56" s="261"/>
      <c r="JW56" s="261"/>
      <c r="JX56" s="261"/>
      <c r="JY56" s="261"/>
      <c r="JZ56" s="261"/>
      <c r="KA56" s="261"/>
      <c r="KB56" s="261"/>
      <c r="KC56" s="261"/>
      <c r="KD56" s="261"/>
      <c r="KE56" s="261"/>
      <c r="KF56" s="261"/>
      <c r="KG56" s="261"/>
      <c r="KH56" s="261"/>
      <c r="KI56" s="261"/>
      <c r="KJ56" s="261"/>
      <c r="KK56" s="261"/>
      <c r="KL56" s="261"/>
      <c r="KM56" s="261"/>
      <c r="KN56" s="261"/>
      <c r="KO56" s="261"/>
      <c r="KP56" s="261"/>
      <c r="KQ56" s="261"/>
      <c r="KR56" s="261"/>
      <c r="KS56" s="261"/>
      <c r="KT56" s="261"/>
      <c r="KU56" s="261"/>
      <c r="KV56" s="261"/>
      <c r="KW56" s="261"/>
      <c r="KX56" s="261"/>
      <c r="KY56" s="261"/>
      <c r="KZ56" s="261"/>
      <c r="LA56" s="261"/>
      <c r="LB56" s="261"/>
      <c r="LC56" s="261"/>
      <c r="LD56" s="261"/>
      <c r="LE56" s="261"/>
      <c r="LF56" s="261"/>
      <c r="LG56" s="261"/>
      <c r="LH56" s="261"/>
      <c r="LI56" s="261"/>
      <c r="LJ56" s="261"/>
      <c r="LK56" s="261"/>
      <c r="LL56" s="261"/>
      <c r="LM56" s="261"/>
      <c r="LN56" s="261"/>
      <c r="LO56" s="261"/>
      <c r="LP56" s="261"/>
      <c r="LQ56" s="261"/>
      <c r="LR56" s="261"/>
      <c r="LS56" s="261"/>
      <c r="LT56" s="261"/>
      <c r="LU56" s="261"/>
      <c r="LV56" s="261"/>
      <c r="LW56" s="261"/>
      <c r="LX56" s="261"/>
      <c r="LY56" s="261"/>
      <c r="LZ56" s="261"/>
      <c r="MA56" s="261"/>
      <c r="MB56" s="261"/>
      <c r="MC56" s="261"/>
      <c r="MD56" s="261"/>
      <c r="ME56" s="261"/>
      <c r="MF56" s="261"/>
      <c r="MG56" s="261"/>
      <c r="MH56" s="261"/>
      <c r="MI56" s="261"/>
      <c r="MJ56" s="261"/>
      <c r="MK56" s="261"/>
      <c r="ML56" s="261"/>
      <c r="MM56" s="261"/>
      <c r="MN56" s="261"/>
      <c r="MO56" s="261"/>
      <c r="MP56" s="261"/>
      <c r="MQ56" s="261"/>
      <c r="MR56" s="261"/>
      <c r="MS56" s="261"/>
      <c r="MT56" s="261"/>
      <c r="MU56" s="261"/>
      <c r="MV56" s="261"/>
      <c r="MW56" s="261"/>
      <c r="MX56" s="261"/>
      <c r="MY56" s="261"/>
      <c r="MZ56" s="261"/>
      <c r="NA56" s="261"/>
      <c r="NB56" s="261"/>
      <c r="NC56" s="261"/>
      <c r="ND56" s="261"/>
      <c r="NE56" s="261"/>
      <c r="NF56" s="261"/>
      <c r="NG56" s="261"/>
      <c r="NH56" s="261"/>
      <c r="NI56" s="261"/>
      <c r="NJ56" s="261"/>
      <c r="NK56" s="261"/>
      <c r="NL56" s="261"/>
      <c r="NM56" s="261"/>
      <c r="NN56" s="261"/>
      <c r="NO56" s="261"/>
      <c r="NP56" s="261"/>
      <c r="NQ56" s="261"/>
      <c r="NR56" s="261"/>
      <c r="NS56" s="261"/>
      <c r="NT56" s="261"/>
      <c r="NU56" s="261"/>
      <c r="NV56" s="261"/>
      <c r="NW56" s="261"/>
      <c r="NX56" s="261"/>
      <c r="NY56" s="261"/>
      <c r="NZ56" s="261"/>
      <c r="OA56" s="261"/>
      <c r="OB56" s="261"/>
      <c r="OC56" s="261"/>
    </row>
    <row r="57" spans="1:394" ht="9.6" customHeight="1">
      <c r="A57" s="160"/>
      <c r="B57" s="13"/>
      <c r="C57" s="160"/>
      <c r="D57" s="160"/>
      <c r="E57" s="160"/>
      <c r="F57" s="160"/>
      <c r="G57" s="160"/>
      <c r="H57" s="160"/>
      <c r="I57" s="160"/>
      <c r="J57" s="160"/>
      <c r="K57" s="160"/>
      <c r="L57" s="160"/>
      <c r="M57" s="160"/>
      <c r="N57" s="160"/>
      <c r="O57" s="160"/>
      <c r="P57" s="160"/>
      <c r="Q57" s="160"/>
      <c r="R57" s="211"/>
      <c r="S57" s="162"/>
      <c r="T57" s="12"/>
      <c r="U57" s="12"/>
      <c r="V57" s="12"/>
      <c r="OD57"/>
    </row>
    <row r="58" spans="1:394" ht="15" customHeight="1">
      <c r="A58" s="160"/>
      <c r="B58" s="355" t="s">
        <v>57</v>
      </c>
      <c r="C58" s="367"/>
      <c r="D58" s="367"/>
      <c r="E58" s="367"/>
      <c r="F58" s="367"/>
      <c r="G58" s="367"/>
      <c r="H58" s="367"/>
      <c r="I58" s="367"/>
      <c r="J58" s="367"/>
      <c r="K58" s="367"/>
      <c r="L58" s="161"/>
      <c r="M58" s="160"/>
      <c r="N58" s="160"/>
      <c r="O58" s="160"/>
      <c r="P58" s="160"/>
      <c r="Q58" s="160"/>
      <c r="R58" s="161"/>
      <c r="S58" s="161"/>
      <c r="T58" s="12"/>
      <c r="U58" s="12"/>
      <c r="V58" s="12"/>
      <c r="OD58"/>
    </row>
    <row r="59" spans="1:394" ht="9.6" customHeight="1">
      <c r="A59" s="160"/>
      <c r="B59" s="160"/>
      <c r="C59" s="160"/>
      <c r="D59" s="160"/>
      <c r="E59" s="160"/>
      <c r="F59" s="160"/>
      <c r="G59" s="160"/>
      <c r="H59" s="160"/>
      <c r="I59" s="160"/>
      <c r="J59" s="160"/>
      <c r="K59" s="160"/>
      <c r="L59" s="160"/>
      <c r="M59" s="160"/>
      <c r="N59" s="160"/>
      <c r="O59" s="160"/>
      <c r="P59" s="160"/>
      <c r="Q59" s="160"/>
      <c r="R59" s="161"/>
      <c r="S59" s="161"/>
      <c r="T59" s="12"/>
      <c r="U59" s="12"/>
      <c r="V59" s="12"/>
      <c r="OD59"/>
    </row>
    <row r="60" spans="1:394">
      <c r="A60" s="160"/>
      <c r="B60" s="2" t="s">
        <v>1</v>
      </c>
      <c r="C60" s="160"/>
      <c r="D60" s="160"/>
      <c r="E60" s="160"/>
      <c r="F60" s="160"/>
      <c r="G60" s="160"/>
      <c r="H60" s="160"/>
      <c r="I60" s="160"/>
      <c r="J60" s="160"/>
      <c r="K60" s="160"/>
      <c r="L60" s="160"/>
      <c r="M60" s="160"/>
      <c r="N60" s="160"/>
      <c r="O60" s="160"/>
      <c r="P60" s="160"/>
      <c r="Q60" s="160"/>
      <c r="R60" s="161"/>
      <c r="S60" s="161"/>
      <c r="T60" s="12"/>
      <c r="U60" s="12"/>
      <c r="V60" s="12"/>
      <c r="OD60"/>
    </row>
    <row r="61" spans="1:394" ht="9" customHeight="1" thickBot="1">
      <c r="A61" s="160"/>
      <c r="B61" s="13"/>
      <c r="C61" s="160"/>
      <c r="D61" s="160"/>
      <c r="E61" s="160"/>
      <c r="F61" s="160"/>
      <c r="G61" s="160"/>
      <c r="H61" s="160"/>
      <c r="I61" s="160"/>
      <c r="J61" s="160"/>
      <c r="K61" s="160"/>
      <c r="L61" s="160"/>
      <c r="M61" s="160"/>
      <c r="N61" s="160"/>
      <c r="O61" s="160"/>
      <c r="P61" s="160"/>
      <c r="Q61" s="160"/>
      <c r="R61" s="212"/>
      <c r="S61" s="161"/>
      <c r="T61" s="12"/>
      <c r="U61" s="12"/>
      <c r="V61" s="12"/>
      <c r="OD61"/>
    </row>
    <row r="62" spans="1:394" ht="42.6" customHeight="1" thickBot="1">
      <c r="A62" s="160"/>
      <c r="B62" s="4" t="s">
        <v>58</v>
      </c>
      <c r="C62" s="4" t="s">
        <v>87</v>
      </c>
      <c r="D62" s="4" t="s">
        <v>88</v>
      </c>
      <c r="E62" s="4" t="s">
        <v>89</v>
      </c>
      <c r="F62" s="4" t="s">
        <v>90</v>
      </c>
      <c r="G62" s="4" t="s">
        <v>91</v>
      </c>
      <c r="H62" s="4" t="s">
        <v>92</v>
      </c>
      <c r="I62" s="4" t="s">
        <v>93</v>
      </c>
      <c r="J62" s="4" t="s">
        <v>94</v>
      </c>
      <c r="K62" s="4" t="s">
        <v>95</v>
      </c>
      <c r="L62" s="4" t="s">
        <v>97</v>
      </c>
      <c r="M62" s="4" t="s">
        <v>98</v>
      </c>
      <c r="N62" s="4" t="s">
        <v>99</v>
      </c>
      <c r="O62" s="4" t="s">
        <v>100</v>
      </c>
      <c r="P62" s="4" t="s">
        <v>101</v>
      </c>
      <c r="Q62" s="4" t="s">
        <v>102</v>
      </c>
      <c r="R62" s="4" t="s">
        <v>10</v>
      </c>
      <c r="S62" s="161"/>
      <c r="T62" s="12"/>
      <c r="U62" s="12"/>
      <c r="V62" s="12"/>
      <c r="OD62"/>
    </row>
    <row r="63" spans="1:394" ht="15" customHeight="1">
      <c r="A63" s="160"/>
      <c r="B63" s="42" t="s">
        <v>59</v>
      </c>
      <c r="C63" s="306"/>
      <c r="D63" s="306"/>
      <c r="E63" s="306"/>
      <c r="F63" s="306"/>
      <c r="G63" s="306"/>
      <c r="H63" s="306"/>
      <c r="I63" s="306"/>
      <c r="J63" s="306"/>
      <c r="K63" s="306"/>
      <c r="L63" s="306"/>
      <c r="M63" s="306"/>
      <c r="N63" s="306"/>
      <c r="O63" s="306"/>
      <c r="P63" s="306"/>
      <c r="Q63" s="306"/>
      <c r="R63" s="306"/>
      <c r="S63" s="161"/>
      <c r="T63" s="12"/>
      <c r="U63" s="12"/>
      <c r="V63" s="12"/>
      <c r="OD63"/>
    </row>
    <row r="64" spans="1:394">
      <c r="A64" s="160"/>
      <c r="B64" s="44" t="s">
        <v>60</v>
      </c>
      <c r="C64" s="307"/>
      <c r="D64" s="307"/>
      <c r="E64" s="307"/>
      <c r="F64" s="307"/>
      <c r="G64" s="307"/>
      <c r="H64" s="307"/>
      <c r="I64" s="307"/>
      <c r="J64" s="307"/>
      <c r="K64" s="307"/>
      <c r="L64" s="307"/>
      <c r="M64" s="307"/>
      <c r="N64" s="307"/>
      <c r="O64" s="307"/>
      <c r="P64" s="307"/>
      <c r="Q64" s="307"/>
      <c r="R64" s="307"/>
      <c r="S64" s="161"/>
      <c r="T64" s="12"/>
      <c r="U64" s="12"/>
      <c r="V64" s="12"/>
      <c r="OD64"/>
    </row>
    <row r="65" spans="1:394" ht="39.6">
      <c r="A65" s="160"/>
      <c r="B65" s="6" t="s">
        <v>61</v>
      </c>
      <c r="C65" s="308">
        <v>10</v>
      </c>
      <c r="D65" s="308">
        <v>38</v>
      </c>
      <c r="E65" s="308">
        <v>35</v>
      </c>
      <c r="F65" s="308">
        <v>12</v>
      </c>
      <c r="G65" s="308">
        <v>64.8</v>
      </c>
      <c r="H65" s="308">
        <v>35</v>
      </c>
      <c r="I65" s="308">
        <v>20</v>
      </c>
      <c r="J65" s="308">
        <v>27</v>
      </c>
      <c r="K65" s="308">
        <v>31</v>
      </c>
      <c r="L65" s="308">
        <v>0</v>
      </c>
      <c r="M65" s="308">
        <v>7</v>
      </c>
      <c r="N65" s="308">
        <v>0</v>
      </c>
      <c r="O65" s="308">
        <v>6</v>
      </c>
      <c r="P65" s="308">
        <v>3</v>
      </c>
      <c r="Q65" s="308">
        <v>12</v>
      </c>
      <c r="R65" s="308">
        <v>300.8</v>
      </c>
      <c r="S65" s="161"/>
      <c r="T65" s="12"/>
      <c r="U65" s="12"/>
      <c r="V65" s="12"/>
      <c r="OD65"/>
    </row>
    <row r="66" spans="1:394">
      <c r="A66" s="160"/>
      <c r="B66" s="47" t="s">
        <v>62</v>
      </c>
      <c r="C66" s="213">
        <f t="shared" ref="C66:Q66" si="11">C65/(C65+C18)</f>
        <v>0.20206102242877347</v>
      </c>
      <c r="D66" s="213">
        <f t="shared" si="11"/>
        <v>0.44129601672279645</v>
      </c>
      <c r="E66" s="213">
        <f t="shared" si="11"/>
        <v>0.1967508010568329</v>
      </c>
      <c r="F66" s="213">
        <f t="shared" si="11"/>
        <v>0.35231943628890189</v>
      </c>
      <c r="G66" s="213">
        <f t="shared" si="11"/>
        <v>0.38587506699219909</v>
      </c>
      <c r="H66" s="213">
        <f t="shared" si="11"/>
        <v>0.25402816083611557</v>
      </c>
      <c r="I66" s="213">
        <f t="shared" si="11"/>
        <v>0.25204788909892883</v>
      </c>
      <c r="J66" s="213">
        <f t="shared" si="11"/>
        <v>0.3027584660237721</v>
      </c>
      <c r="K66" s="213">
        <f t="shared" si="11"/>
        <v>0.33179920796318096</v>
      </c>
      <c r="L66" s="213">
        <f t="shared" si="11"/>
        <v>0</v>
      </c>
      <c r="M66" s="213">
        <f t="shared" si="11"/>
        <v>0.79545454545454541</v>
      </c>
      <c r="N66" s="213">
        <f t="shared" si="11"/>
        <v>0</v>
      </c>
      <c r="O66" s="213">
        <f t="shared" si="11"/>
        <v>0.17103762827822122</v>
      </c>
      <c r="P66" s="213">
        <f t="shared" si="11"/>
        <v>0.23076923076923078</v>
      </c>
      <c r="Q66" s="213">
        <f t="shared" si="11"/>
        <v>0.38709677419354838</v>
      </c>
      <c r="R66" s="213">
        <v>0.2880453518213506</v>
      </c>
      <c r="S66" s="161"/>
      <c r="T66" s="12"/>
      <c r="U66" s="12"/>
      <c r="V66" s="12"/>
      <c r="OD66"/>
    </row>
    <row r="67" spans="1:394" ht="28.95" customHeight="1">
      <c r="A67" s="160"/>
      <c r="B67" s="6" t="s">
        <v>63</v>
      </c>
      <c r="C67" s="157">
        <f t="shared" ref="C67" si="12">C86</f>
        <v>80.15653125</v>
      </c>
      <c r="D67" s="157">
        <f>D86</f>
        <v>105.4278750000001</v>
      </c>
      <c r="E67" s="157">
        <f t="shared" ref="E67:K67" si="13">E86</f>
        <v>32.055781250000003</v>
      </c>
      <c r="F67" s="157">
        <f t="shared" si="13"/>
        <v>70.552718749999983</v>
      </c>
      <c r="G67" s="157">
        <f t="shared" si="13"/>
        <v>77.775406249999946</v>
      </c>
      <c r="H67" s="157">
        <f t="shared" si="13"/>
        <v>162.41165625000002</v>
      </c>
      <c r="I67" s="157">
        <f t="shared" si="13"/>
        <v>66.508000000000067</v>
      </c>
      <c r="J67" s="157">
        <f t="shared" si="13"/>
        <v>95.539312500000008</v>
      </c>
      <c r="K67" s="157">
        <f t="shared" si="13"/>
        <v>131.97343749999999</v>
      </c>
      <c r="L67" s="157" t="s">
        <v>107</v>
      </c>
      <c r="M67" s="157" t="s">
        <v>107</v>
      </c>
      <c r="N67" s="157" t="s">
        <v>107</v>
      </c>
      <c r="O67" s="157" t="s">
        <v>107</v>
      </c>
      <c r="P67" s="157" t="s">
        <v>107</v>
      </c>
      <c r="Q67" s="157" t="s">
        <v>107</v>
      </c>
      <c r="R67" s="157">
        <v>1027.1044999350192</v>
      </c>
      <c r="S67" s="161"/>
      <c r="T67" s="12"/>
      <c r="U67" s="12"/>
      <c r="V67" s="12"/>
      <c r="OD67"/>
    </row>
    <row r="68" spans="1:394" ht="15" thickBot="1">
      <c r="A68" s="160"/>
      <c r="B68" s="48" t="s">
        <v>64</v>
      </c>
      <c r="C68" s="28">
        <f>(C67+C65)</f>
        <v>90.15653125</v>
      </c>
      <c r="D68" s="28">
        <f t="shared" ref="D68:K68" si="14">(D67+D65)</f>
        <v>143.42787500000009</v>
      </c>
      <c r="E68" s="28">
        <f t="shared" si="14"/>
        <v>67.055781249999995</v>
      </c>
      <c r="F68" s="28">
        <f t="shared" si="14"/>
        <v>82.552718749999983</v>
      </c>
      <c r="G68" s="28">
        <f t="shared" si="14"/>
        <v>142.57540624999996</v>
      </c>
      <c r="H68" s="28">
        <f t="shared" si="14"/>
        <v>197.41165625000002</v>
      </c>
      <c r="I68" s="28">
        <f t="shared" si="14"/>
        <v>86.508000000000067</v>
      </c>
      <c r="J68" s="28">
        <f t="shared" si="14"/>
        <v>122.53931250000001</v>
      </c>
      <c r="K68" s="28">
        <f t="shared" si="14"/>
        <v>162.97343749999999</v>
      </c>
      <c r="L68" s="157" t="s">
        <v>107</v>
      </c>
      <c r="M68" s="157" t="s">
        <v>107</v>
      </c>
      <c r="N68" s="157" t="s">
        <v>107</v>
      </c>
      <c r="O68" s="157" t="s">
        <v>107</v>
      </c>
      <c r="P68" s="157" t="s">
        <v>107</v>
      </c>
      <c r="Q68" s="157" t="s">
        <v>107</v>
      </c>
      <c r="R68" s="28">
        <v>1327.9044999350192</v>
      </c>
      <c r="S68" s="161"/>
      <c r="T68" s="12"/>
      <c r="U68" s="12"/>
      <c r="V68" s="12"/>
      <c r="OD68"/>
    </row>
    <row r="69" spans="1:394">
      <c r="A69" s="160"/>
      <c r="B69" s="44" t="s">
        <v>65</v>
      </c>
      <c r="C69" s="122"/>
      <c r="D69" s="122"/>
      <c r="E69" s="122"/>
      <c r="F69" s="122"/>
      <c r="G69" s="122"/>
      <c r="H69" s="122"/>
      <c r="I69" s="122"/>
      <c r="J69" s="122"/>
      <c r="K69" s="122"/>
      <c r="L69" s="122"/>
      <c r="M69" s="122"/>
      <c r="N69" s="122"/>
      <c r="O69" s="122"/>
      <c r="P69" s="122"/>
      <c r="Q69" s="122"/>
      <c r="R69" s="46"/>
      <c r="S69" s="161"/>
      <c r="T69" s="12"/>
      <c r="U69" s="12"/>
      <c r="V69" s="12"/>
      <c r="OD69"/>
    </row>
    <row r="70" spans="1:394" ht="27" thickBot="1">
      <c r="A70" s="160"/>
      <c r="B70" s="6" t="s">
        <v>66</v>
      </c>
      <c r="C70" s="51">
        <f t="shared" ref="C70:Q70" si="15">((12.8*(C46/100000))-C17-C21)*0.7</f>
        <v>188.82642239999998</v>
      </c>
      <c r="D70" s="51">
        <f t="shared" si="15"/>
        <v>212.34940160000008</v>
      </c>
      <c r="E70" s="51">
        <f t="shared" si="15"/>
        <v>2.0778688000000103</v>
      </c>
      <c r="F70" s="51">
        <f t="shared" si="15"/>
        <v>65.790771200000023</v>
      </c>
      <c r="G70" s="51">
        <f t="shared" si="15"/>
        <v>155.99763199999995</v>
      </c>
      <c r="H70" s="51">
        <f t="shared" si="15"/>
        <v>327.48446080000008</v>
      </c>
      <c r="I70" s="51">
        <f t="shared" si="15"/>
        <v>180.42046399999998</v>
      </c>
      <c r="J70" s="51">
        <f t="shared" si="15"/>
        <v>183.00990400000003</v>
      </c>
      <c r="K70" s="51">
        <f t="shared" si="15"/>
        <v>140.29621760000006</v>
      </c>
      <c r="L70" s="51">
        <f t="shared" si="15"/>
        <v>2.9114400000000011</v>
      </c>
      <c r="M70" s="51">
        <f t="shared" si="15"/>
        <v>35.34552</v>
      </c>
      <c r="N70" s="51">
        <f t="shared" si="15"/>
        <v>26.322576000000016</v>
      </c>
      <c r="O70" s="51">
        <f t="shared" si="15"/>
        <v>38.324495999999996</v>
      </c>
      <c r="P70" s="51">
        <f t="shared" si="15"/>
        <v>57.197593600000005</v>
      </c>
      <c r="Q70" s="51">
        <f t="shared" si="15"/>
        <v>18.330435199999986</v>
      </c>
      <c r="R70" s="51">
        <v>1685.9257631999999</v>
      </c>
      <c r="S70" s="161"/>
      <c r="T70" s="12"/>
      <c r="U70" s="12"/>
      <c r="V70" s="12"/>
      <c r="OD70"/>
    </row>
    <row r="71" spans="1:394" ht="15" customHeight="1">
      <c r="A71" s="160"/>
      <c r="B71" s="52" t="s">
        <v>67</v>
      </c>
      <c r="C71" s="54"/>
      <c r="D71" s="54"/>
      <c r="E71" s="54"/>
      <c r="F71" s="54"/>
      <c r="G71" s="54"/>
      <c r="H71" s="54"/>
      <c r="I71" s="54"/>
      <c r="J71" s="54"/>
      <c r="K71" s="54"/>
      <c r="L71" s="54"/>
      <c r="M71" s="54"/>
      <c r="N71" s="54"/>
      <c r="O71" s="54"/>
      <c r="P71" s="54"/>
      <c r="Q71" s="54"/>
      <c r="R71" s="54"/>
      <c r="S71" s="161"/>
      <c r="T71" s="12"/>
      <c r="U71" s="12"/>
      <c r="V71" s="12"/>
      <c r="OD71"/>
    </row>
    <row r="72" spans="1:394" ht="43.2" customHeight="1" thickBot="1">
      <c r="A72" s="160"/>
      <c r="B72" s="55" t="s">
        <v>68</v>
      </c>
      <c r="C72" s="50">
        <f>C54/C76</f>
        <v>98.278469663270059</v>
      </c>
      <c r="D72" s="50">
        <f t="shared" ref="D72:Q72" si="16">D54/D76</f>
        <v>212.15802906946675</v>
      </c>
      <c r="E72" s="50">
        <f t="shared" si="16"/>
        <v>285.97350302591428</v>
      </c>
      <c r="F72" s="50">
        <f t="shared" si="16"/>
        <v>71.308343247297373</v>
      </c>
      <c r="G72" s="50">
        <f t="shared" si="16"/>
        <v>421.43691967102876</v>
      </c>
      <c r="H72" s="50">
        <f t="shared" si="16"/>
        <v>408.34705425955622</v>
      </c>
      <c r="I72" s="50">
        <f t="shared" si="16"/>
        <v>140.51432710908807</v>
      </c>
      <c r="J72" s="50">
        <f t="shared" si="16"/>
        <v>182.70318005482852</v>
      </c>
      <c r="K72" s="50">
        <f t="shared" si="16"/>
        <v>175.11095122329698</v>
      </c>
      <c r="L72" s="50">
        <f t="shared" si="16"/>
        <v>9.6946878394455069</v>
      </c>
      <c r="M72" s="50">
        <f t="shared" si="16"/>
        <v>30.3135467852894</v>
      </c>
      <c r="N72" s="50">
        <f t="shared" si="16"/>
        <v>14.829483266952879</v>
      </c>
      <c r="O72" s="50">
        <f t="shared" si="16"/>
        <v>83.996458283763516</v>
      </c>
      <c r="P72" s="50">
        <f t="shared" si="16"/>
        <v>35.359426886670462</v>
      </c>
      <c r="Q72" s="50">
        <f t="shared" si="16"/>
        <v>37.262080380696219</v>
      </c>
      <c r="R72" s="50">
        <v>2308.578777013397</v>
      </c>
      <c r="S72" s="214"/>
      <c r="T72" s="12"/>
      <c r="U72" s="12"/>
      <c r="V72" s="12"/>
      <c r="OD72"/>
    </row>
    <row r="73" spans="1:394" ht="39.6">
      <c r="A73" s="160"/>
      <c r="B73" s="52" t="s">
        <v>108</v>
      </c>
      <c r="C73" s="124"/>
      <c r="D73" s="124"/>
      <c r="E73" s="124"/>
      <c r="F73" s="124"/>
      <c r="G73" s="124"/>
      <c r="H73" s="124"/>
      <c r="I73" s="124"/>
      <c r="J73" s="124"/>
      <c r="K73" s="124"/>
      <c r="L73" s="124"/>
      <c r="M73" s="124"/>
      <c r="N73" s="124"/>
      <c r="O73" s="124"/>
      <c r="P73" s="124"/>
      <c r="Q73" s="124"/>
      <c r="R73" s="54"/>
      <c r="S73" s="161"/>
      <c r="T73" s="12"/>
      <c r="U73" s="12"/>
      <c r="V73" s="12"/>
      <c r="OD73"/>
    </row>
    <row r="74" spans="1:394">
      <c r="A74" s="160"/>
      <c r="B74" s="56" t="s">
        <v>70</v>
      </c>
      <c r="C74" s="58">
        <f>(C68+C70+C72)/3</f>
        <v>125.75380777109002</v>
      </c>
      <c r="D74" s="58">
        <f t="shared" ref="D74:K74" si="17">(D68+D70+D72)/3</f>
        <v>189.311768556489</v>
      </c>
      <c r="E74" s="58">
        <f t="shared" si="17"/>
        <v>118.36905102530477</v>
      </c>
      <c r="F74" s="58">
        <f t="shared" si="17"/>
        <v>73.217277732432464</v>
      </c>
      <c r="G74" s="58">
        <f t="shared" si="17"/>
        <v>240.00331930700955</v>
      </c>
      <c r="H74" s="58">
        <f t="shared" si="17"/>
        <v>311.08105710318546</v>
      </c>
      <c r="I74" s="58">
        <f t="shared" si="17"/>
        <v>135.81426370302938</v>
      </c>
      <c r="J74" s="58">
        <f t="shared" si="17"/>
        <v>162.75079885160952</v>
      </c>
      <c r="K74" s="58">
        <f t="shared" si="17"/>
        <v>159.46020210776567</v>
      </c>
      <c r="L74" s="58">
        <f>(L70+L72)/2</f>
        <v>6.3030639197227538</v>
      </c>
      <c r="M74" s="58">
        <f t="shared" ref="M74:Q74" si="18">(M70+M72)/2</f>
        <v>32.829533392644699</v>
      </c>
      <c r="N74" s="58">
        <f t="shared" si="18"/>
        <v>20.576029633476448</v>
      </c>
      <c r="O74" s="58">
        <f t="shared" si="18"/>
        <v>61.160477141881756</v>
      </c>
      <c r="P74" s="58">
        <f t="shared" si="18"/>
        <v>46.278510243335234</v>
      </c>
      <c r="Q74" s="58">
        <f t="shared" si="18"/>
        <v>27.796257790348101</v>
      </c>
      <c r="R74" s="58">
        <v>1774.1363467161384</v>
      </c>
      <c r="S74" s="216"/>
      <c r="T74" s="12"/>
      <c r="U74" s="12"/>
      <c r="V74" s="12"/>
      <c r="OD74"/>
    </row>
    <row r="75" spans="1:394" ht="15" thickBot="1">
      <c r="A75" s="160"/>
      <c r="B75" s="60" t="s">
        <v>71</v>
      </c>
      <c r="C75" s="217">
        <f t="shared" ref="C75:Q75" si="19">C74/(C74+C17)</f>
        <v>0.34580638256439911</v>
      </c>
      <c r="D75" s="217">
        <f t="shared" si="19"/>
        <v>0.35887686273717023</v>
      </c>
      <c r="E75" s="217">
        <f t="shared" si="19"/>
        <v>0.13264584970680274</v>
      </c>
      <c r="F75" s="217">
        <f t="shared" si="19"/>
        <v>0.32978189121240997</v>
      </c>
      <c r="G75" s="217">
        <f t="shared" si="19"/>
        <v>0.31282883333168704</v>
      </c>
      <c r="H75" s="217">
        <f t="shared" si="19"/>
        <v>0.37621016279293729</v>
      </c>
      <c r="I75" s="217">
        <f t="shared" si="19"/>
        <v>0.28755062918960134</v>
      </c>
      <c r="J75" s="217">
        <f t="shared" si="19"/>
        <v>0.31759302398655698</v>
      </c>
      <c r="K75" s="217">
        <f t="shared" si="19"/>
        <v>0.32699039498927029</v>
      </c>
      <c r="L75" s="217">
        <f t="shared" si="19"/>
        <v>0.17220044566614781</v>
      </c>
      <c r="M75" s="217">
        <f t="shared" si="19"/>
        <v>0.43581224938066898</v>
      </c>
      <c r="N75" s="217">
        <f t="shared" si="19"/>
        <v>0.17574929469245501</v>
      </c>
      <c r="O75" s="217">
        <f t="shared" si="19"/>
        <v>0.23755287732251554</v>
      </c>
      <c r="P75" s="217">
        <f t="shared" si="19"/>
        <v>0.51148620947529544</v>
      </c>
      <c r="Q75" s="217">
        <f t="shared" si="19"/>
        <v>0.17693774620298997</v>
      </c>
      <c r="R75" s="217">
        <v>0.2949992724411909</v>
      </c>
      <c r="S75" s="200"/>
      <c r="T75" s="12"/>
      <c r="U75" s="12"/>
      <c r="V75" s="12"/>
      <c r="OD75"/>
    </row>
    <row r="76" spans="1:394" ht="15" hidden="1" thickBot="1">
      <c r="A76" s="160"/>
      <c r="B76" s="61" t="s">
        <v>72</v>
      </c>
      <c r="C76" s="62">
        <v>96665</v>
      </c>
      <c r="D76" s="62">
        <v>96665</v>
      </c>
      <c r="E76" s="62">
        <v>96665</v>
      </c>
      <c r="F76" s="62">
        <v>96665</v>
      </c>
      <c r="G76" s="62">
        <v>96665</v>
      </c>
      <c r="H76" s="62">
        <v>96665</v>
      </c>
      <c r="I76" s="62">
        <v>96665</v>
      </c>
      <c r="J76" s="62">
        <v>96665</v>
      </c>
      <c r="K76" s="62">
        <v>96665</v>
      </c>
      <c r="L76" s="62">
        <v>96665</v>
      </c>
      <c r="M76" s="62">
        <v>96665</v>
      </c>
      <c r="N76" s="62">
        <v>96665</v>
      </c>
      <c r="O76" s="62">
        <v>96665</v>
      </c>
      <c r="P76" s="62">
        <v>96665</v>
      </c>
      <c r="Q76" s="62">
        <v>96665</v>
      </c>
      <c r="R76" s="62">
        <v>96665</v>
      </c>
      <c r="S76" s="12"/>
      <c r="T76" s="12"/>
      <c r="U76" s="12"/>
      <c r="V76" s="12"/>
    </row>
    <row r="77" spans="1:394" ht="15" hidden="1" thickBot="1">
      <c r="A77" s="160"/>
      <c r="B77" s="61" t="s">
        <v>73</v>
      </c>
      <c r="C77">
        <v>517705</v>
      </c>
      <c r="D77">
        <v>721345</v>
      </c>
      <c r="E77">
        <v>1110705</v>
      </c>
      <c r="F77">
        <v>354845</v>
      </c>
      <c r="G77">
        <v>900685</v>
      </c>
      <c r="H77">
        <v>1019515</v>
      </c>
      <c r="I77">
        <v>645405</v>
      </c>
      <c r="J77">
        <v>647250</v>
      </c>
      <c r="K77">
        <v>744050</v>
      </c>
      <c r="L77" s="62"/>
      <c r="M77" s="62"/>
      <c r="N77" s="62"/>
      <c r="O77" s="62"/>
      <c r="P77" s="62"/>
      <c r="Q77" s="62"/>
      <c r="R77" s="62"/>
      <c r="S77" s="254"/>
      <c r="T77" s="12"/>
      <c r="U77" s="12"/>
      <c r="V77" s="12"/>
    </row>
    <row r="78" spans="1:394" ht="15" hidden="1" thickBot="1">
      <c r="A78" s="160"/>
      <c r="B78" s="61" t="s">
        <v>74</v>
      </c>
      <c r="C78">
        <v>259240</v>
      </c>
      <c r="D78">
        <v>376815</v>
      </c>
      <c r="E78">
        <v>766000</v>
      </c>
      <c r="F78">
        <v>186630</v>
      </c>
      <c r="G78">
        <v>483680</v>
      </c>
      <c r="H78">
        <v>597850</v>
      </c>
      <c r="I78">
        <v>303715</v>
      </c>
      <c r="J78">
        <v>427020</v>
      </c>
      <c r="K78">
        <v>374760</v>
      </c>
      <c r="L78" s="218"/>
      <c r="M78" s="218"/>
      <c r="N78" s="218"/>
      <c r="O78" s="218"/>
      <c r="P78" s="218"/>
      <c r="Q78" s="218"/>
      <c r="R78" s="218"/>
      <c r="S78" s="254"/>
      <c r="T78" s="12"/>
      <c r="U78" s="12"/>
      <c r="V78" s="12"/>
    </row>
    <row r="79" spans="1:394" ht="15" hidden="1" thickBot="1">
      <c r="A79" s="160"/>
      <c r="B79" s="61" t="s">
        <v>75</v>
      </c>
      <c r="C79">
        <v>1625085</v>
      </c>
      <c r="D79">
        <v>2368255</v>
      </c>
      <c r="E79">
        <v>3536995</v>
      </c>
      <c r="F79">
        <v>1258640</v>
      </c>
      <c r="G79">
        <v>3115345</v>
      </c>
      <c r="H79">
        <v>3204545</v>
      </c>
      <c r="I79">
        <v>2119600</v>
      </c>
      <c r="J79">
        <v>2162565</v>
      </c>
      <c r="K79">
        <v>2204315</v>
      </c>
      <c r="S79" s="254"/>
      <c r="T79" s="12"/>
      <c r="U79" s="12"/>
      <c r="V79" s="12"/>
    </row>
    <row r="80" spans="1:394" ht="15" hidden="1" thickBot="1">
      <c r="A80" s="160"/>
      <c r="B80" s="61" t="s">
        <v>76</v>
      </c>
      <c r="C80">
        <f>(C77*0.98)*(15/60)</f>
        <v>126837.72499999999</v>
      </c>
      <c r="D80">
        <f t="shared" ref="D80:K80" si="20">(D77*0.98)*(15/60)</f>
        <v>176729.52499999999</v>
      </c>
      <c r="E80">
        <f t="shared" si="20"/>
        <v>272122.72499999998</v>
      </c>
      <c r="F80">
        <f t="shared" si="20"/>
        <v>86937.024999999994</v>
      </c>
      <c r="G80">
        <f t="shared" si="20"/>
        <v>220667.82499999998</v>
      </c>
      <c r="H80">
        <f t="shared" si="20"/>
        <v>249781.17499999999</v>
      </c>
      <c r="I80">
        <f t="shared" si="20"/>
        <v>158124.22500000001</v>
      </c>
      <c r="J80">
        <f t="shared" si="20"/>
        <v>158576.25</v>
      </c>
      <c r="K80">
        <f t="shared" si="20"/>
        <v>182292.25</v>
      </c>
      <c r="S80" s="12"/>
      <c r="T80" s="12"/>
      <c r="U80" s="12"/>
      <c r="V80" s="12"/>
    </row>
    <row r="81" spans="1:22" ht="15" hidden="1" thickBot="1">
      <c r="A81" s="160"/>
      <c r="B81" s="61" t="s">
        <v>77</v>
      </c>
      <c r="C81" s="156">
        <f>(C78*0.98)*(15/60)</f>
        <v>63513.799999999996</v>
      </c>
      <c r="D81" s="156">
        <f t="shared" ref="D81:K81" si="21">(D78*0.98)*(15/60)</f>
        <v>92319.675000000003</v>
      </c>
      <c r="E81" s="156">
        <f t="shared" si="21"/>
        <v>187670</v>
      </c>
      <c r="F81" s="156">
        <f t="shared" si="21"/>
        <v>45724.35</v>
      </c>
      <c r="G81" s="156">
        <f t="shared" si="21"/>
        <v>118501.59999999999</v>
      </c>
      <c r="H81" s="156">
        <f t="shared" si="21"/>
        <v>146473.25</v>
      </c>
      <c r="I81" s="156">
        <f t="shared" si="21"/>
        <v>74410.175000000003</v>
      </c>
      <c r="J81" s="156">
        <f t="shared" si="21"/>
        <v>104619.9</v>
      </c>
      <c r="K81" s="156">
        <f t="shared" si="21"/>
        <v>91816.2</v>
      </c>
      <c r="L81" s="156"/>
      <c r="M81" s="156"/>
      <c r="N81" s="156"/>
      <c r="O81" s="156"/>
      <c r="P81" s="156"/>
      <c r="Q81" s="156"/>
      <c r="R81" s="156"/>
      <c r="S81" s="12"/>
      <c r="T81" s="12"/>
      <c r="U81" s="12"/>
      <c r="V81" s="12"/>
    </row>
    <row r="82" spans="1:22" ht="15" hidden="1" thickBot="1">
      <c r="A82" s="160"/>
      <c r="B82" s="61" t="s">
        <v>78</v>
      </c>
      <c r="C82" s="156">
        <f>(C79*0.4)*(3/60)</f>
        <v>32501.7</v>
      </c>
      <c r="D82" s="156">
        <f t="shared" ref="D82:K82" si="22">(D79*0.4)*(3/60)</f>
        <v>47365.100000000006</v>
      </c>
      <c r="E82" s="156">
        <f t="shared" si="22"/>
        <v>70739.900000000009</v>
      </c>
      <c r="F82" s="156">
        <f t="shared" si="22"/>
        <v>25172.800000000003</v>
      </c>
      <c r="G82" s="156">
        <f t="shared" si="22"/>
        <v>62306.9</v>
      </c>
      <c r="H82" s="156">
        <f t="shared" si="22"/>
        <v>64090.9</v>
      </c>
      <c r="I82" s="156">
        <f t="shared" si="22"/>
        <v>42392</v>
      </c>
      <c r="J82" s="156">
        <f t="shared" si="22"/>
        <v>43251.3</v>
      </c>
      <c r="K82" s="156">
        <f t="shared" si="22"/>
        <v>44086.3</v>
      </c>
      <c r="L82" s="156"/>
      <c r="M82" s="156"/>
      <c r="N82" s="156"/>
      <c r="O82" s="156"/>
      <c r="P82" s="156"/>
      <c r="Q82" s="156"/>
      <c r="R82" s="156"/>
      <c r="S82" s="12"/>
      <c r="T82" s="12"/>
      <c r="U82" s="12"/>
      <c r="V82" s="12"/>
    </row>
    <row r="83" spans="1:22" ht="15" hidden="1" thickBot="1">
      <c r="A83" s="160"/>
      <c r="B83" s="61" t="s">
        <v>79</v>
      </c>
      <c r="C83">
        <f>SUM(C80:C82)</f>
        <v>222853.22500000001</v>
      </c>
      <c r="D83">
        <f t="shared" ref="D83:K83" si="23">SUM(D80:D82)</f>
        <v>316414.30000000005</v>
      </c>
      <c r="E83">
        <f t="shared" si="23"/>
        <v>530532.625</v>
      </c>
      <c r="F83">
        <f t="shared" si="23"/>
        <v>157834.17499999999</v>
      </c>
      <c r="G83">
        <f t="shared" si="23"/>
        <v>401476.32500000001</v>
      </c>
      <c r="H83">
        <f t="shared" si="23"/>
        <v>460345.32500000001</v>
      </c>
      <c r="I83">
        <f t="shared" si="23"/>
        <v>274926.40000000002</v>
      </c>
      <c r="J83">
        <f t="shared" si="23"/>
        <v>306447.45</v>
      </c>
      <c r="K83">
        <f t="shared" si="23"/>
        <v>318194.75</v>
      </c>
      <c r="S83" s="12"/>
      <c r="T83" s="12"/>
      <c r="U83" s="12"/>
      <c r="V83" s="12"/>
    </row>
    <row r="84" spans="1:22" ht="15" hidden="1" thickBot="1">
      <c r="A84" s="160"/>
      <c r="B84" s="61" t="s">
        <v>80</v>
      </c>
      <c r="C84">
        <f>(C17-C18)*(20*40)</f>
        <v>158728</v>
      </c>
      <c r="D84">
        <f t="shared" ref="D84:K84" si="24">(D17-D18)*(20*40)</f>
        <v>232071.99999999997</v>
      </c>
      <c r="E84">
        <f t="shared" si="24"/>
        <v>504888</v>
      </c>
      <c r="F84">
        <f t="shared" si="24"/>
        <v>101392</v>
      </c>
      <c r="G84">
        <f t="shared" si="24"/>
        <v>339256.00000000006</v>
      </c>
      <c r="H84">
        <f t="shared" si="24"/>
        <v>330416</v>
      </c>
      <c r="I84">
        <f t="shared" si="24"/>
        <v>221719.99999999997</v>
      </c>
      <c r="J84">
        <f t="shared" si="24"/>
        <v>230016</v>
      </c>
      <c r="K84">
        <f t="shared" si="24"/>
        <v>212616</v>
      </c>
      <c r="S84" s="12"/>
      <c r="T84" s="12"/>
      <c r="U84" s="12"/>
      <c r="V84" s="12"/>
    </row>
    <row r="85" spans="1:22" ht="15" hidden="1" thickBot="1">
      <c r="A85" s="160"/>
      <c r="B85" s="61" t="s">
        <v>81</v>
      </c>
      <c r="C85">
        <f>C83-C84</f>
        <v>64125.225000000006</v>
      </c>
      <c r="D85">
        <f t="shared" ref="D85:K85" si="25">D83-D84</f>
        <v>84342.300000000076</v>
      </c>
      <c r="E85">
        <f t="shared" si="25"/>
        <v>25644.625</v>
      </c>
      <c r="F85">
        <f t="shared" si="25"/>
        <v>56442.174999999988</v>
      </c>
      <c r="G85">
        <f t="shared" si="25"/>
        <v>62220.324999999953</v>
      </c>
      <c r="H85">
        <f t="shared" si="25"/>
        <v>129929.32500000001</v>
      </c>
      <c r="I85">
        <f t="shared" si="25"/>
        <v>53206.400000000052</v>
      </c>
      <c r="J85">
        <f t="shared" si="25"/>
        <v>76431.450000000012</v>
      </c>
      <c r="K85">
        <f t="shared" si="25"/>
        <v>105578.75</v>
      </c>
      <c r="S85" s="12"/>
      <c r="T85" s="12"/>
      <c r="U85" s="12"/>
      <c r="V85" s="12"/>
    </row>
    <row r="86" spans="1:22" ht="15" hidden="1" thickBot="1">
      <c r="A86" s="160"/>
      <c r="B86" s="61" t="s">
        <v>82</v>
      </c>
      <c r="C86" s="59">
        <f>C85/800</f>
        <v>80.15653125</v>
      </c>
      <c r="D86" s="59">
        <f t="shared" ref="D86:K86" si="26">D85/800</f>
        <v>105.4278750000001</v>
      </c>
      <c r="E86" s="59">
        <f t="shared" si="26"/>
        <v>32.055781250000003</v>
      </c>
      <c r="F86" s="59">
        <f t="shared" si="26"/>
        <v>70.552718749999983</v>
      </c>
      <c r="G86" s="59">
        <f t="shared" si="26"/>
        <v>77.775406249999946</v>
      </c>
      <c r="H86" s="59">
        <f t="shared" si="26"/>
        <v>162.41165625000002</v>
      </c>
      <c r="I86" s="59">
        <f t="shared" si="26"/>
        <v>66.508000000000067</v>
      </c>
      <c r="J86" s="59">
        <f t="shared" si="26"/>
        <v>95.539312500000008</v>
      </c>
      <c r="K86" s="59">
        <f t="shared" si="26"/>
        <v>131.97343749999999</v>
      </c>
      <c r="L86" s="59"/>
      <c r="M86" s="59"/>
      <c r="N86" s="59"/>
      <c r="O86" s="59"/>
      <c r="P86" s="59"/>
      <c r="Q86" s="59"/>
      <c r="R86" s="59"/>
      <c r="S86" s="12"/>
      <c r="T86" s="12"/>
      <c r="U86" s="12"/>
      <c r="V86" s="12"/>
    </row>
    <row r="87" spans="1:22">
      <c r="A87" s="160"/>
      <c r="B87" s="215" t="s">
        <v>83</v>
      </c>
      <c r="C87" s="58">
        <v>189.81419401563983</v>
      </c>
      <c r="D87" s="58">
        <v>324.81111705672936</v>
      </c>
      <c r="E87" s="58">
        <v>334.64518383545055</v>
      </c>
      <c r="F87" s="58">
        <v>114.36266609431175</v>
      </c>
      <c r="G87" s="58">
        <v>465.98156605116765</v>
      </c>
      <c r="H87" s="58">
        <v>579</v>
      </c>
      <c r="I87" s="58">
        <v>295.28155695573184</v>
      </c>
      <c r="J87" s="58">
        <v>268.65460172408075</v>
      </c>
      <c r="K87" s="58">
        <v>296.76762804502505</v>
      </c>
      <c r="L87" s="58">
        <v>0</v>
      </c>
      <c r="M87" s="58">
        <v>55.653567432677278</v>
      </c>
      <c r="N87" s="58">
        <v>45.205187985916922</v>
      </c>
      <c r="O87" s="58">
        <v>142.10163780219415</v>
      </c>
      <c r="P87" s="58">
        <v>74.900791132947532</v>
      </c>
      <c r="Q87" s="58">
        <v>47.33562825034619</v>
      </c>
      <c r="R87" s="233">
        <v>3364.7753820722337</v>
      </c>
      <c r="S87" s="12"/>
      <c r="T87" s="12"/>
      <c r="U87" s="12"/>
      <c r="V87" s="12"/>
    </row>
    <row r="88" spans="1:22" ht="15" thickBot="1">
      <c r="A88" s="160"/>
      <c r="B88" s="60" t="s">
        <v>84</v>
      </c>
      <c r="C88" s="234">
        <f t="shared" ref="C88:Q88" si="27">C87/(C42+C87)</f>
        <v>0.37232033992724967</v>
      </c>
      <c r="D88" s="234">
        <f t="shared" si="27"/>
        <v>0.43904600724163295</v>
      </c>
      <c r="E88" s="234">
        <f t="shared" si="27"/>
        <v>0.26736425638613348</v>
      </c>
      <c r="F88" s="234">
        <f t="shared" si="27"/>
        <v>0.36729729844897752</v>
      </c>
      <c r="G88" s="234">
        <f t="shared" si="27"/>
        <v>0.43307578935697877</v>
      </c>
      <c r="H88" s="234">
        <f t="shared" si="27"/>
        <v>0.49913793103448278</v>
      </c>
      <c r="I88" s="234">
        <f t="shared" si="27"/>
        <v>0.44585502020173123</v>
      </c>
      <c r="J88" s="234">
        <f t="shared" si="27"/>
        <v>0.37382993315504798</v>
      </c>
      <c r="K88" s="234">
        <f t="shared" si="27"/>
        <v>0.4340182481196424</v>
      </c>
      <c r="L88" s="234">
        <f t="shared" si="27"/>
        <v>0</v>
      </c>
      <c r="M88" s="234">
        <f t="shared" si="27"/>
        <v>0.52675521314639828</v>
      </c>
      <c r="N88" s="234">
        <f t="shared" si="27"/>
        <v>0.27529695340560101</v>
      </c>
      <c r="O88" s="234">
        <f t="shared" si="27"/>
        <v>0.39352255134338443</v>
      </c>
      <c r="P88" s="234">
        <f t="shared" si="27"/>
        <v>0.59023108102200694</v>
      </c>
      <c r="Q88" s="234">
        <f t="shared" si="27"/>
        <v>0.21483419919979199</v>
      </c>
      <c r="R88" s="234">
        <v>0.39886972206764498</v>
      </c>
      <c r="S88" s="160"/>
      <c r="T88" s="12"/>
      <c r="U88" s="12"/>
      <c r="V88" s="12"/>
    </row>
    <row r="89" spans="1:22">
      <c r="A89" s="160"/>
      <c r="B89" s="160"/>
      <c r="C89" s="160"/>
      <c r="D89" s="160"/>
      <c r="E89" s="160"/>
      <c r="F89" s="160"/>
      <c r="G89" s="160"/>
      <c r="H89" s="160"/>
      <c r="I89" s="160"/>
      <c r="J89" s="160"/>
      <c r="K89" s="160"/>
      <c r="L89" s="160"/>
      <c r="M89" s="160"/>
      <c r="N89" s="160"/>
      <c r="O89" s="160"/>
      <c r="P89" s="160"/>
      <c r="Q89" s="160"/>
      <c r="R89" s="160"/>
      <c r="S89" s="160"/>
    </row>
    <row r="90" spans="1:22">
      <c r="A90" s="160"/>
      <c r="B90" s="160"/>
      <c r="C90" s="160"/>
      <c r="D90" s="160"/>
      <c r="E90" s="160"/>
      <c r="F90" s="160"/>
      <c r="G90" s="160"/>
      <c r="H90" s="160"/>
      <c r="I90" s="160"/>
      <c r="J90" s="160"/>
      <c r="K90" s="160"/>
      <c r="L90" s="160"/>
      <c r="M90" s="160"/>
      <c r="N90" s="160"/>
      <c r="O90" s="160"/>
      <c r="P90" s="160"/>
      <c r="Q90" s="160"/>
      <c r="R90" s="160"/>
      <c r="S90" s="160"/>
    </row>
    <row r="91" spans="1:22">
      <c r="A91" s="160"/>
      <c r="B91" s="160"/>
      <c r="C91" s="160"/>
      <c r="D91" s="160"/>
      <c r="E91" s="160"/>
      <c r="F91" s="160"/>
      <c r="G91" s="160"/>
      <c r="H91" s="160"/>
      <c r="I91" s="160"/>
      <c r="J91" s="160"/>
      <c r="K91" s="160"/>
      <c r="L91" s="160"/>
      <c r="M91" s="160"/>
      <c r="N91" s="160"/>
      <c r="O91" s="160"/>
      <c r="P91" s="160"/>
      <c r="Q91" s="160"/>
      <c r="R91" s="160"/>
      <c r="S91" s="160"/>
    </row>
    <row r="92" spans="1:22">
      <c r="A92" s="160"/>
      <c r="B92" s="160"/>
      <c r="C92" s="160"/>
      <c r="D92" s="160"/>
      <c r="E92" s="160"/>
      <c r="F92" s="160"/>
      <c r="G92" s="160"/>
      <c r="H92" s="160"/>
      <c r="I92" s="160"/>
      <c r="J92" s="160"/>
      <c r="K92" s="160"/>
      <c r="L92" s="160"/>
      <c r="M92" s="160"/>
      <c r="N92" s="160"/>
      <c r="O92" s="160"/>
      <c r="P92" s="160"/>
      <c r="Q92" s="160"/>
      <c r="R92" s="160"/>
      <c r="S92" s="160"/>
    </row>
    <row r="93" spans="1:22">
      <c r="A93" s="160"/>
      <c r="B93" s="160"/>
      <c r="C93" s="160"/>
      <c r="D93" s="160"/>
      <c r="E93" s="160"/>
      <c r="F93" s="160"/>
      <c r="G93" s="160"/>
      <c r="H93" s="160"/>
      <c r="I93" s="160"/>
      <c r="J93" s="160"/>
      <c r="K93" s="160"/>
      <c r="L93" s="160"/>
      <c r="M93" s="160"/>
      <c r="N93" s="160"/>
      <c r="O93" s="160"/>
      <c r="P93" s="160"/>
      <c r="Q93" s="160"/>
      <c r="R93" s="160"/>
      <c r="S93" s="160"/>
    </row>
    <row r="94" spans="1:22">
      <c r="A94" s="160"/>
      <c r="B94" s="160"/>
      <c r="C94" s="160"/>
      <c r="D94" s="160"/>
      <c r="E94" s="160"/>
      <c r="F94" s="160"/>
      <c r="G94" s="160"/>
      <c r="H94" s="160"/>
      <c r="I94" s="160"/>
      <c r="J94" s="160"/>
      <c r="K94" s="160"/>
      <c r="L94" s="160"/>
      <c r="M94" s="160"/>
      <c r="N94" s="160"/>
      <c r="O94" s="160"/>
      <c r="P94" s="160"/>
      <c r="Q94" s="160"/>
      <c r="R94" s="160"/>
      <c r="S94" s="160"/>
    </row>
    <row r="95" spans="1:22">
      <c r="A95" s="160"/>
      <c r="B95" s="160"/>
      <c r="C95" s="160"/>
      <c r="D95" s="160"/>
      <c r="E95" s="160"/>
      <c r="F95" s="160"/>
      <c r="G95" s="160"/>
      <c r="H95" s="160"/>
      <c r="I95" s="160"/>
      <c r="J95" s="160"/>
      <c r="K95" s="160"/>
      <c r="L95" s="160"/>
      <c r="M95" s="160"/>
      <c r="N95" s="160"/>
      <c r="O95" s="160"/>
      <c r="P95" s="160"/>
      <c r="Q95" s="160"/>
      <c r="R95" s="160"/>
      <c r="S95" s="160"/>
    </row>
    <row r="96" spans="1:22">
      <c r="A96" s="160"/>
      <c r="B96" s="160"/>
      <c r="C96" s="160"/>
      <c r="D96" s="160"/>
      <c r="E96" s="160"/>
      <c r="F96" s="160"/>
      <c r="G96" s="160"/>
      <c r="H96" s="160"/>
      <c r="I96" s="160"/>
      <c r="J96" s="160"/>
      <c r="K96" s="160"/>
      <c r="L96" s="160"/>
      <c r="M96" s="160"/>
      <c r="N96" s="160"/>
      <c r="O96" s="160"/>
      <c r="P96" s="160"/>
      <c r="Q96" s="160"/>
      <c r="R96" s="160"/>
      <c r="S96" s="160"/>
    </row>
    <row r="97" spans="1:19">
      <c r="A97" s="160"/>
      <c r="B97" s="160"/>
      <c r="C97" s="160"/>
      <c r="D97" s="160"/>
      <c r="E97" s="160"/>
      <c r="F97" s="160"/>
      <c r="G97" s="160"/>
      <c r="H97" s="160"/>
      <c r="I97" s="160"/>
      <c r="J97" s="160"/>
      <c r="K97" s="160"/>
      <c r="L97" s="160"/>
      <c r="M97" s="160"/>
      <c r="N97" s="160"/>
      <c r="O97" s="160"/>
      <c r="P97" s="160"/>
      <c r="Q97" s="160"/>
      <c r="R97" s="160"/>
      <c r="S97" s="160"/>
    </row>
    <row r="98" spans="1:19">
      <c r="A98" s="160"/>
      <c r="B98" s="160"/>
      <c r="C98" s="160"/>
      <c r="D98" s="160"/>
      <c r="E98" s="160"/>
      <c r="F98" s="160"/>
      <c r="G98" s="160"/>
      <c r="H98" s="160"/>
      <c r="I98" s="160"/>
      <c r="J98" s="160"/>
      <c r="K98" s="160"/>
      <c r="L98" s="160"/>
      <c r="M98" s="160"/>
      <c r="N98" s="160"/>
      <c r="O98" s="160"/>
      <c r="P98" s="160"/>
      <c r="Q98" s="160"/>
      <c r="R98" s="160"/>
      <c r="S98" s="160"/>
    </row>
    <row r="99" spans="1:19">
      <c r="A99" s="160"/>
      <c r="B99" s="160"/>
      <c r="C99" s="160"/>
      <c r="D99" s="160"/>
      <c r="E99" s="160"/>
      <c r="F99" s="160"/>
      <c r="G99" s="160"/>
      <c r="H99" s="160"/>
      <c r="I99" s="160"/>
      <c r="J99" s="160"/>
      <c r="K99" s="160"/>
      <c r="L99" s="160"/>
      <c r="M99" s="160"/>
      <c r="N99" s="160"/>
      <c r="O99" s="160"/>
      <c r="P99" s="160"/>
      <c r="Q99" s="160"/>
      <c r="R99" s="160"/>
      <c r="S99" s="160"/>
    </row>
    <row r="100" spans="1:19">
      <c r="B100" s="160"/>
      <c r="C100" s="160"/>
      <c r="D100" s="160"/>
      <c r="E100" s="160"/>
      <c r="F100" s="160"/>
      <c r="G100" s="160"/>
      <c r="H100" s="160"/>
      <c r="I100" s="160"/>
      <c r="J100" s="160"/>
      <c r="K100" s="160"/>
      <c r="L100" s="160"/>
      <c r="M100" s="160"/>
      <c r="N100" s="160"/>
      <c r="O100" s="160"/>
      <c r="P100" s="160"/>
      <c r="Q100" s="160"/>
      <c r="R100" s="160"/>
      <c r="S100" s="160"/>
    </row>
    <row r="101" spans="1:19">
      <c r="B101" s="160"/>
      <c r="C101" s="160"/>
      <c r="D101" s="160"/>
      <c r="E101" s="160"/>
      <c r="F101" s="160"/>
      <c r="G101" s="160"/>
      <c r="H101" s="160"/>
      <c r="I101" s="160"/>
      <c r="J101" s="160"/>
      <c r="K101" s="160"/>
      <c r="L101" s="160"/>
      <c r="M101" s="160"/>
      <c r="N101" s="160"/>
      <c r="O101" s="160"/>
      <c r="P101" s="160"/>
      <c r="Q101" s="160"/>
      <c r="R101" s="160"/>
      <c r="S101" s="160"/>
    </row>
    <row r="102" spans="1:19">
      <c r="B102" s="160"/>
      <c r="C102" s="160"/>
      <c r="D102" s="160"/>
      <c r="E102" s="160"/>
      <c r="F102" s="160"/>
      <c r="G102" s="160"/>
      <c r="H102" s="160"/>
      <c r="I102" s="160"/>
      <c r="J102" s="160"/>
      <c r="K102" s="160"/>
      <c r="L102" s="160"/>
      <c r="M102" s="160"/>
      <c r="N102" s="160"/>
      <c r="O102" s="160"/>
      <c r="P102" s="160"/>
      <c r="Q102" s="160"/>
      <c r="R102" s="160"/>
      <c r="S102" s="160"/>
    </row>
    <row r="103" spans="1:19">
      <c r="B103" s="160"/>
      <c r="C103" s="160"/>
      <c r="D103" s="160"/>
      <c r="E103" s="160"/>
      <c r="F103" s="160"/>
      <c r="G103" s="160"/>
      <c r="H103" s="160"/>
      <c r="I103" s="160"/>
      <c r="J103" s="160"/>
      <c r="K103" s="160"/>
      <c r="L103" s="160"/>
      <c r="M103" s="160"/>
      <c r="N103" s="160"/>
      <c r="O103" s="160"/>
      <c r="P103" s="160"/>
      <c r="Q103" s="160"/>
      <c r="R103" s="160"/>
      <c r="S103" s="160"/>
    </row>
    <row r="104" spans="1:19">
      <c r="B104" s="160"/>
      <c r="C104" s="160"/>
      <c r="D104" s="160"/>
      <c r="E104" s="160"/>
      <c r="F104" s="160"/>
      <c r="G104" s="160"/>
      <c r="H104" s="160"/>
      <c r="I104" s="160"/>
      <c r="J104" s="160"/>
      <c r="K104" s="160"/>
      <c r="L104" s="160"/>
      <c r="M104" s="160"/>
      <c r="N104" s="160"/>
      <c r="O104" s="160"/>
      <c r="P104" s="160"/>
      <c r="Q104" s="160"/>
      <c r="R104" s="160"/>
      <c r="S104" s="160"/>
    </row>
    <row r="105" spans="1:19">
      <c r="B105" s="160"/>
      <c r="C105" s="160"/>
      <c r="D105" s="160"/>
      <c r="E105" s="160"/>
      <c r="F105" s="160"/>
      <c r="G105" s="160"/>
      <c r="H105" s="160"/>
      <c r="I105" s="160"/>
      <c r="J105" s="160"/>
      <c r="K105" s="160"/>
      <c r="L105" s="160"/>
      <c r="M105" s="160"/>
      <c r="N105" s="160"/>
      <c r="O105" s="160"/>
      <c r="P105" s="160"/>
      <c r="Q105" s="160"/>
      <c r="R105" s="160"/>
      <c r="S105" s="160"/>
    </row>
    <row r="106" spans="1:19">
      <c r="B106" s="160"/>
      <c r="C106" s="160"/>
      <c r="D106" s="160"/>
      <c r="E106" s="160"/>
      <c r="F106" s="160"/>
      <c r="G106" s="160"/>
      <c r="H106" s="160"/>
      <c r="I106" s="160"/>
      <c r="J106" s="160"/>
      <c r="K106" s="160"/>
      <c r="L106" s="160"/>
      <c r="M106" s="160"/>
      <c r="N106" s="160"/>
      <c r="O106" s="160"/>
      <c r="P106" s="160"/>
      <c r="Q106" s="160"/>
      <c r="R106" s="160"/>
      <c r="S106" s="160"/>
    </row>
    <row r="107" spans="1:19">
      <c r="B107" s="160"/>
      <c r="C107" s="160"/>
      <c r="D107" s="160"/>
      <c r="E107" s="160"/>
      <c r="F107" s="160"/>
      <c r="G107" s="160"/>
      <c r="H107" s="160"/>
      <c r="I107" s="160"/>
      <c r="J107" s="160"/>
      <c r="K107" s="160"/>
      <c r="L107" s="160"/>
      <c r="M107" s="160"/>
      <c r="N107" s="160"/>
      <c r="O107" s="160"/>
      <c r="P107" s="160"/>
      <c r="Q107" s="160"/>
      <c r="R107" s="160"/>
      <c r="S107" s="160"/>
    </row>
    <row r="108" spans="1:19">
      <c r="B108" s="160"/>
      <c r="C108" s="160"/>
      <c r="D108" s="160"/>
      <c r="E108" s="160"/>
      <c r="F108" s="160"/>
      <c r="G108" s="160"/>
      <c r="H108" s="160"/>
      <c r="I108" s="160"/>
      <c r="J108" s="160"/>
      <c r="K108" s="160"/>
      <c r="L108" s="160"/>
      <c r="M108" s="160"/>
      <c r="N108" s="160"/>
      <c r="O108" s="160"/>
      <c r="P108" s="160"/>
      <c r="Q108" s="160"/>
      <c r="R108" s="160"/>
      <c r="S108" s="160"/>
    </row>
    <row r="109" spans="1:19">
      <c r="B109" s="160"/>
      <c r="C109" s="160"/>
      <c r="D109" s="160"/>
      <c r="E109" s="160"/>
      <c r="F109" s="160"/>
      <c r="G109" s="160"/>
      <c r="H109" s="160"/>
      <c r="I109" s="160"/>
      <c r="J109" s="160"/>
      <c r="K109" s="160"/>
      <c r="L109" s="160"/>
      <c r="M109" s="160"/>
      <c r="N109" s="160"/>
      <c r="O109" s="160"/>
      <c r="P109" s="160"/>
      <c r="Q109" s="160"/>
      <c r="R109" s="160"/>
      <c r="S109" s="160"/>
    </row>
    <row r="110" spans="1:19">
      <c r="B110" s="160"/>
      <c r="C110" s="160"/>
      <c r="D110" s="160"/>
      <c r="E110" s="160"/>
      <c r="F110" s="160"/>
      <c r="G110" s="160"/>
      <c r="H110" s="160"/>
      <c r="I110" s="160"/>
      <c r="J110" s="160"/>
      <c r="K110" s="160"/>
      <c r="L110" s="160"/>
      <c r="M110" s="160"/>
      <c r="N110" s="160"/>
      <c r="O110" s="160"/>
      <c r="P110" s="160"/>
      <c r="Q110" s="160"/>
      <c r="R110" s="160"/>
      <c r="S110" s="160"/>
    </row>
    <row r="111" spans="1:19">
      <c r="B111" s="160"/>
      <c r="C111" s="160"/>
      <c r="D111" s="160"/>
      <c r="E111" s="160"/>
      <c r="F111" s="160"/>
      <c r="G111" s="160"/>
      <c r="H111" s="160"/>
      <c r="I111" s="160"/>
      <c r="J111" s="160"/>
      <c r="K111" s="160"/>
      <c r="L111" s="160"/>
      <c r="M111" s="160"/>
      <c r="N111" s="160"/>
      <c r="O111" s="160"/>
      <c r="P111" s="160"/>
      <c r="Q111" s="160"/>
      <c r="R111" s="160"/>
      <c r="S111" s="160"/>
    </row>
    <row r="112" spans="1:19">
      <c r="B112" s="160"/>
      <c r="C112" s="160"/>
      <c r="D112" s="160"/>
      <c r="E112" s="160"/>
      <c r="F112" s="160"/>
      <c r="G112" s="160"/>
      <c r="H112" s="160"/>
      <c r="I112" s="160"/>
      <c r="J112" s="160"/>
      <c r="K112" s="160"/>
      <c r="L112" s="160"/>
      <c r="M112" s="160"/>
      <c r="N112" s="160"/>
      <c r="O112" s="160"/>
      <c r="P112" s="160"/>
      <c r="Q112" s="160"/>
      <c r="R112" s="160"/>
      <c r="S112" s="160"/>
    </row>
    <row r="113" spans="2:19">
      <c r="B113" s="160"/>
      <c r="C113" s="160"/>
      <c r="D113" s="160"/>
      <c r="E113" s="160"/>
      <c r="F113" s="160"/>
      <c r="G113" s="160"/>
      <c r="H113" s="160"/>
      <c r="I113" s="160"/>
      <c r="J113" s="160"/>
      <c r="K113" s="160"/>
      <c r="L113" s="160"/>
      <c r="M113" s="160"/>
      <c r="N113" s="160"/>
      <c r="O113" s="160"/>
      <c r="P113" s="160"/>
      <c r="Q113" s="160"/>
      <c r="R113" s="160"/>
      <c r="S113" s="160"/>
    </row>
    <row r="114" spans="2:19">
      <c r="B114" s="160"/>
      <c r="C114" s="160"/>
      <c r="D114" s="160"/>
      <c r="E114" s="160"/>
      <c r="F114" s="160"/>
      <c r="G114" s="160"/>
      <c r="H114" s="160"/>
      <c r="I114" s="160"/>
      <c r="J114" s="160"/>
      <c r="K114" s="160"/>
      <c r="L114" s="160"/>
      <c r="M114" s="160"/>
      <c r="N114" s="160"/>
      <c r="O114" s="160"/>
      <c r="P114" s="160"/>
      <c r="Q114" s="160"/>
      <c r="R114" s="160"/>
      <c r="S114" s="160"/>
    </row>
  </sheetData>
  <mergeCells count="8">
    <mergeCell ref="E2:G2"/>
    <mergeCell ref="C5:K5"/>
    <mergeCell ref="L5:O5"/>
    <mergeCell ref="P5:Q5"/>
    <mergeCell ref="B58:K58"/>
    <mergeCell ref="C3:D3"/>
    <mergeCell ref="E3:F3"/>
    <mergeCell ref="G3:H3"/>
  </mergeCells>
  <conditionalFormatting sqref="C10:Q10">
    <cfRule type="top10" dxfId="25" priority="36" percent="1" rank="25"/>
  </conditionalFormatting>
  <conditionalFormatting sqref="C29:Q29">
    <cfRule type="top10" dxfId="24" priority="38" percent="1" bottom="1" rank="25"/>
  </conditionalFormatting>
  <conditionalFormatting sqref="C32:Q32">
    <cfRule type="top10" dxfId="23" priority="40" percent="1" rank="25"/>
  </conditionalFormatting>
  <conditionalFormatting sqref="C9:R9">
    <cfRule type="top10" dxfId="22" priority="42" percent="1" rank="25"/>
  </conditionalFormatting>
  <conditionalFormatting sqref="C11:R11">
    <cfRule type="top10" dxfId="21" priority="44" percent="1" rank="25"/>
  </conditionalFormatting>
  <conditionalFormatting sqref="C16:R16">
    <cfRule type="top10" dxfId="20" priority="46" percent="1" rank="25"/>
  </conditionalFormatting>
  <conditionalFormatting sqref="C19:R19">
    <cfRule type="top10" dxfId="19" priority="48" percent="1" bottom="1" rank="25"/>
  </conditionalFormatting>
  <conditionalFormatting sqref="C22:R22">
    <cfRule type="top10" dxfId="18" priority="50" percent="1" bottom="1" rank="25"/>
  </conditionalFormatting>
  <conditionalFormatting sqref="C26:R26">
    <cfRule type="top10" dxfId="17" priority="52" percent="1" bottom="1" rank="25"/>
  </conditionalFormatting>
  <conditionalFormatting sqref="C27:R27">
    <cfRule type="top10" dxfId="16" priority="54" percent="1" bottom="1" rank="25"/>
  </conditionalFormatting>
  <conditionalFormatting sqref="C28:R28">
    <cfRule type="top10" dxfId="15" priority="56" percent="1" bottom="1" rank="25"/>
  </conditionalFormatting>
  <conditionalFormatting sqref="C33:R33">
    <cfRule type="top10" dxfId="14" priority="58" percent="1" rank="25"/>
  </conditionalFormatting>
  <conditionalFormatting sqref="C34:R34">
    <cfRule type="top10" dxfId="13" priority="60" percent="1" rank="25"/>
  </conditionalFormatting>
  <conditionalFormatting sqref="C35:Q35">
    <cfRule type="top10" dxfId="12" priority="62" percent="1" rank="25"/>
  </conditionalFormatting>
  <conditionalFormatting sqref="C38:R38">
    <cfRule type="cellIs" dxfId="11" priority="64" operator="lessThan">
      <formula>0</formula>
    </cfRule>
    <cfRule type="top10" dxfId="10" priority="65" percent="1" bottom="1" rank="25"/>
  </conditionalFormatting>
  <conditionalFormatting sqref="C39:R39">
    <cfRule type="cellIs" dxfId="9" priority="68" operator="lessThan">
      <formula>0</formula>
    </cfRule>
    <cfRule type="top10" dxfId="8" priority="69" percent="1" bottom="1" rank="25"/>
  </conditionalFormatting>
  <conditionalFormatting sqref="C41:R41">
    <cfRule type="top10" dxfId="7" priority="72" percent="1" rank="25"/>
  </conditionalFormatting>
  <conditionalFormatting sqref="C43:R43">
    <cfRule type="top10" dxfId="6" priority="74" percent="1" rank="25"/>
  </conditionalFormatting>
  <conditionalFormatting sqref="C47:R47">
    <cfRule type="top10" dxfId="5" priority="76" percent="1" bottom="1" rank="25"/>
  </conditionalFormatting>
  <conditionalFormatting sqref="C48:R48">
    <cfRule type="top10" dxfId="4" priority="78" percent="1" bottom="1" rank="25"/>
  </conditionalFormatting>
  <conditionalFormatting sqref="C55:R55">
    <cfRule type="top10" dxfId="3" priority="80" percent="1" rank="25"/>
  </conditionalFormatting>
  <conditionalFormatting sqref="C56:R56">
    <cfRule type="top10" dxfId="2" priority="82" percent="1" rank="25"/>
  </conditionalFormatting>
  <conditionalFormatting sqref="C75:R75">
    <cfRule type="top10" dxfId="1" priority="84" percent="1" rank="25"/>
  </conditionalFormatting>
  <conditionalFormatting sqref="C88:R88">
    <cfRule type="top10" dxfId="0" priority="86" percent="1" rank="25"/>
  </conditionalFormatting>
  <pageMargins left="0.7" right="0.7" top="0.75" bottom="0.75" header="0.3" footer="0.3"/>
  <pageSetup paperSize="9" orientation="portrait" r:id="rId1"/>
  <headerFooter>
    <oddHeader>&amp;CDRAFT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3DB6-B083-4BBE-BC2C-71CD2AAF68A7}">
  <dimension ref="A1:A58"/>
  <sheetViews>
    <sheetView topLeftCell="A38" workbookViewId="0">
      <selection activeCell="A45" sqref="A45"/>
    </sheetView>
  </sheetViews>
  <sheetFormatPr defaultColWidth="8.77734375" defaultRowHeight="14.4"/>
  <cols>
    <col min="1" max="1" width="148.109375" style="199" customWidth="1"/>
    <col min="2" max="16384" width="8.77734375" style="12"/>
  </cols>
  <sheetData>
    <row r="1" spans="1:1" s="285" customFormat="1" ht="21">
      <c r="A1" s="330" t="s">
        <v>134</v>
      </c>
    </row>
    <row r="2" spans="1:1" ht="27.6">
      <c r="A2" s="331" t="s">
        <v>135</v>
      </c>
    </row>
    <row r="3" spans="1:1">
      <c r="A3" s="332" t="s">
        <v>136</v>
      </c>
    </row>
    <row r="4" spans="1:1" ht="41.4">
      <c r="A4" s="331" t="s">
        <v>137</v>
      </c>
    </row>
    <row r="5" spans="1:1">
      <c r="A5" s="332" t="s">
        <v>138</v>
      </c>
    </row>
    <row r="6" spans="1:1" ht="27.6">
      <c r="A6" s="331" t="s">
        <v>139</v>
      </c>
    </row>
    <row r="7" spans="1:1">
      <c r="A7" s="332" t="s">
        <v>140</v>
      </c>
    </row>
    <row r="8" spans="1:1">
      <c r="A8" s="331" t="s">
        <v>141</v>
      </c>
    </row>
    <row r="9" spans="1:1">
      <c r="A9" s="332" t="s">
        <v>142</v>
      </c>
    </row>
    <row r="10" spans="1:1" ht="41.4">
      <c r="A10" s="331" t="s">
        <v>143</v>
      </c>
    </row>
    <row r="11" spans="1:1">
      <c r="A11" s="331" t="s">
        <v>144</v>
      </c>
    </row>
    <row r="12" spans="1:1">
      <c r="A12" s="332" t="s">
        <v>145</v>
      </c>
    </row>
    <row r="13" spans="1:1" ht="27.6">
      <c r="A13" s="333" t="s">
        <v>146</v>
      </c>
    </row>
    <row r="14" spans="1:1">
      <c r="A14" s="332" t="s">
        <v>147</v>
      </c>
    </row>
    <row r="15" spans="1:1" ht="27.6">
      <c r="A15" s="331" t="s">
        <v>148</v>
      </c>
    </row>
    <row r="16" spans="1:1">
      <c r="A16" s="332" t="s">
        <v>149</v>
      </c>
    </row>
    <row r="17" spans="1:1">
      <c r="A17" s="334" t="s">
        <v>347</v>
      </c>
    </row>
    <row r="18" spans="1:1">
      <c r="A18" s="332" t="s">
        <v>150</v>
      </c>
    </row>
    <row r="19" spans="1:1">
      <c r="A19" s="335" t="s">
        <v>151</v>
      </c>
    </row>
    <row r="20" spans="1:1">
      <c r="A20" s="332" t="s">
        <v>152</v>
      </c>
    </row>
    <row r="21" spans="1:1">
      <c r="A21" s="336" t="s">
        <v>153</v>
      </c>
    </row>
    <row r="22" spans="1:1">
      <c r="A22" s="337"/>
    </row>
    <row r="23" spans="1:1" s="285" customFormat="1" ht="21">
      <c r="A23" s="338" t="s">
        <v>154</v>
      </c>
    </row>
    <row r="24" spans="1:1" s="285" customFormat="1">
      <c r="A24" s="332" t="s">
        <v>155</v>
      </c>
    </row>
    <row r="25" spans="1:1">
      <c r="A25" s="339" t="s">
        <v>156</v>
      </c>
    </row>
    <row r="26" spans="1:1">
      <c r="A26" s="332" t="s">
        <v>157</v>
      </c>
    </row>
    <row r="27" spans="1:1" ht="27.6">
      <c r="A27" s="339" t="s">
        <v>158</v>
      </c>
    </row>
    <row r="28" spans="1:1">
      <c r="A28" s="332" t="s">
        <v>159</v>
      </c>
    </row>
    <row r="29" spans="1:1" ht="27.6">
      <c r="A29" s="339" t="s">
        <v>346</v>
      </c>
    </row>
    <row r="30" spans="1:1" ht="27.6">
      <c r="A30" s="339" t="s">
        <v>160</v>
      </c>
    </row>
    <row r="31" spans="1:1">
      <c r="A31" s="332" t="s">
        <v>145</v>
      </c>
    </row>
    <row r="32" spans="1:1">
      <c r="A32" s="335" t="s">
        <v>161</v>
      </c>
    </row>
    <row r="33" spans="1:1">
      <c r="A33" s="340" t="s">
        <v>162</v>
      </c>
    </row>
    <row r="34" spans="1:1">
      <c r="A34" s="331" t="s">
        <v>163</v>
      </c>
    </row>
    <row r="35" spans="1:1">
      <c r="A35" s="341" t="s">
        <v>350</v>
      </c>
    </row>
    <row r="36" spans="1:1">
      <c r="A36" s="337" t="s">
        <v>164</v>
      </c>
    </row>
    <row r="37" spans="1:1" ht="30">
      <c r="A37" s="339" t="s">
        <v>348</v>
      </c>
    </row>
    <row r="38" spans="1:1">
      <c r="A38" s="339" t="s">
        <v>165</v>
      </c>
    </row>
    <row r="39" spans="1:1">
      <c r="A39" s="339" t="s">
        <v>166</v>
      </c>
    </row>
    <row r="40" spans="1:1">
      <c r="A40" s="341" t="s">
        <v>351</v>
      </c>
    </row>
    <row r="41" spans="1:1">
      <c r="A41" s="337" t="s">
        <v>167</v>
      </c>
    </row>
    <row r="42" spans="1:1">
      <c r="A42" s="339" t="s">
        <v>168</v>
      </c>
    </row>
    <row r="43" spans="1:1">
      <c r="A43" s="341" t="s">
        <v>352</v>
      </c>
    </row>
    <row r="44" spans="1:1">
      <c r="A44" s="337" t="s">
        <v>169</v>
      </c>
    </row>
    <row r="45" spans="1:1">
      <c r="A45" s="339" t="s">
        <v>353</v>
      </c>
    </row>
    <row r="46" spans="1:1" ht="27.6">
      <c r="A46" s="342" t="s">
        <v>170</v>
      </c>
    </row>
    <row r="47" spans="1:1">
      <c r="A47" s="337" t="s">
        <v>171</v>
      </c>
    </row>
    <row r="48" spans="1:1" ht="27.6">
      <c r="A48" s="342" t="s">
        <v>172</v>
      </c>
    </row>
    <row r="49" spans="1:1">
      <c r="A49" s="337" t="s">
        <v>83</v>
      </c>
    </row>
    <row r="50" spans="1:1">
      <c r="A50" s="333" t="s">
        <v>173</v>
      </c>
    </row>
    <row r="51" spans="1:1">
      <c r="A51" s="335"/>
    </row>
    <row r="52" spans="1:1">
      <c r="A52" s="332" t="s">
        <v>174</v>
      </c>
    </row>
    <row r="53" spans="1:1">
      <c r="A53" s="336" t="s">
        <v>175</v>
      </c>
    </row>
    <row r="54" spans="1:1">
      <c r="A54" s="336" t="s">
        <v>176</v>
      </c>
    </row>
    <row r="55" spans="1:1" s="286" customFormat="1">
      <c r="A55" s="336" t="s">
        <v>177</v>
      </c>
    </row>
    <row r="56" spans="1:1" ht="16.2">
      <c r="A56" s="343" t="s">
        <v>349</v>
      </c>
    </row>
    <row r="57" spans="1:1">
      <c r="A57" s="344" t="s">
        <v>133</v>
      </c>
    </row>
    <row r="58" spans="1:1">
      <c r="A58" s="345"/>
    </row>
  </sheetData>
  <hyperlinks>
    <hyperlink ref="A45" location="_ftn3" display="_ftn3" xr:uid="{86F8CEB2-3F1D-4C66-901B-D763176EE68D}"/>
    <hyperlink ref="A21" r:id="rId1" display="mailto:census@rcr.ac.uk" xr:uid="{5E48FBA4-3AB7-4CB4-B736-37C7E8014FE9}"/>
    <hyperlink ref="A53" location="_ftnref1" display="_ftnref1" xr:uid="{7FE77DF1-2D4C-4C2E-96D0-99F516113D74}"/>
    <hyperlink ref="A54" location="_ftnref2" display="_ftnref2" xr:uid="{69E5C49F-7E3C-4C49-9D57-72BE11B58195}"/>
    <hyperlink ref="A57" r:id="rId2" xr:uid="{C830D3F1-5202-4786-987E-C418B396641D}"/>
    <hyperlink ref="A55:XFD55" r:id="rId3" display="https://www.rcr.ac.uk/publication/radiology-reporting-figures-service-planning-2022" xr:uid="{A03E28BD-C7DE-435C-9844-8D219723776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DD7ED-3305-455E-8E37-C44C586A7408}">
  <dimension ref="A1:D186"/>
  <sheetViews>
    <sheetView workbookViewId="0">
      <selection activeCell="I25" sqref="I25"/>
    </sheetView>
  </sheetViews>
  <sheetFormatPr defaultRowHeight="14.4"/>
  <cols>
    <col min="1" max="1" width="69.33203125" style="12" bestFit="1" customWidth="1"/>
    <col min="2" max="2" width="22.21875" bestFit="1" customWidth="1"/>
    <col min="3" max="3" width="27.21875" style="316" bestFit="1" customWidth="1"/>
    <col min="4" max="4" width="17.21875" customWidth="1"/>
  </cols>
  <sheetData>
    <row r="1" spans="1:4">
      <c r="A1" s="346" t="s">
        <v>178</v>
      </c>
      <c r="B1" s="347" t="s">
        <v>179</v>
      </c>
      <c r="C1" s="347" t="s">
        <v>180</v>
      </c>
      <c r="D1" s="348" t="s">
        <v>181</v>
      </c>
    </row>
    <row r="2" spans="1:4" ht="15" thickBot="1">
      <c r="A2" s="349" t="s">
        <v>182</v>
      </c>
      <c r="B2" s="327" t="s">
        <v>183</v>
      </c>
      <c r="C2" s="328" t="s">
        <v>129</v>
      </c>
      <c r="D2" s="350" t="s">
        <v>184</v>
      </c>
    </row>
    <row r="3" spans="1:4" ht="15" thickBot="1">
      <c r="A3" s="351" t="s">
        <v>185</v>
      </c>
      <c r="B3" s="325" t="s">
        <v>91</v>
      </c>
      <c r="C3" s="326" t="s">
        <v>109</v>
      </c>
      <c r="D3" s="352" t="s">
        <v>184</v>
      </c>
    </row>
    <row r="4" spans="1:4" ht="15" thickBot="1">
      <c r="A4" s="351" t="s">
        <v>339</v>
      </c>
      <c r="B4" s="325" t="s">
        <v>102</v>
      </c>
      <c r="C4" s="326" t="s">
        <v>9</v>
      </c>
      <c r="D4" s="352" t="s">
        <v>9</v>
      </c>
    </row>
    <row r="5" spans="1:4" ht="15" thickBot="1">
      <c r="A5" s="351" t="s">
        <v>186</v>
      </c>
      <c r="B5" s="325" t="s">
        <v>92</v>
      </c>
      <c r="C5" s="326" t="s">
        <v>113</v>
      </c>
      <c r="D5" s="352" t="s">
        <v>184</v>
      </c>
    </row>
    <row r="6" spans="1:4" ht="15" thickBot="1">
      <c r="A6" s="351" t="s">
        <v>187</v>
      </c>
      <c r="B6" s="325" t="s">
        <v>89</v>
      </c>
      <c r="C6" s="326" t="s">
        <v>119</v>
      </c>
      <c r="D6" s="352" t="s">
        <v>184</v>
      </c>
    </row>
    <row r="7" spans="1:4" ht="15" thickBot="1">
      <c r="A7" s="351" t="s">
        <v>188</v>
      </c>
      <c r="B7" s="325" t="s">
        <v>183</v>
      </c>
      <c r="C7" s="326" t="s">
        <v>126</v>
      </c>
      <c r="D7" s="352" t="s">
        <v>184</v>
      </c>
    </row>
    <row r="8" spans="1:4" ht="15" thickBot="1">
      <c r="A8" s="351" t="s">
        <v>189</v>
      </c>
      <c r="B8" s="325" t="s">
        <v>89</v>
      </c>
      <c r="C8" s="326" t="s">
        <v>119</v>
      </c>
      <c r="D8" s="352" t="s">
        <v>184</v>
      </c>
    </row>
    <row r="9" spans="1:4" ht="15" thickBot="1">
      <c r="A9" s="351" t="s">
        <v>190</v>
      </c>
      <c r="B9" s="325" t="s">
        <v>88</v>
      </c>
      <c r="C9" s="326" t="s">
        <v>111</v>
      </c>
      <c r="D9" s="352" t="s">
        <v>184</v>
      </c>
    </row>
    <row r="10" spans="1:4" ht="15" thickBot="1">
      <c r="A10" s="351" t="s">
        <v>322</v>
      </c>
      <c r="B10" s="325" t="s">
        <v>96</v>
      </c>
      <c r="C10" s="326" t="s">
        <v>7</v>
      </c>
      <c r="D10" s="352" t="s">
        <v>7</v>
      </c>
    </row>
    <row r="11" spans="1:4" ht="15" thickBot="1">
      <c r="A11" s="351" t="s">
        <v>340</v>
      </c>
      <c r="B11" s="325" t="s">
        <v>101</v>
      </c>
      <c r="C11" s="326" t="s">
        <v>9</v>
      </c>
      <c r="D11" s="352" t="s">
        <v>9</v>
      </c>
    </row>
    <row r="12" spans="1:4" ht="15" thickBot="1">
      <c r="A12" s="351" t="s">
        <v>191</v>
      </c>
      <c r="B12" s="325" t="s">
        <v>94</v>
      </c>
      <c r="C12" s="326" t="s">
        <v>94</v>
      </c>
      <c r="D12" s="352" t="s">
        <v>184</v>
      </c>
    </row>
    <row r="13" spans="1:4" ht="15" thickBot="1">
      <c r="A13" s="351" t="s">
        <v>192</v>
      </c>
      <c r="B13" s="325" t="s">
        <v>91</v>
      </c>
      <c r="C13" s="326" t="s">
        <v>117</v>
      </c>
      <c r="D13" s="352" t="s">
        <v>184</v>
      </c>
    </row>
    <row r="14" spans="1:4" ht="15" thickBot="1">
      <c r="A14" s="351" t="s">
        <v>193</v>
      </c>
      <c r="B14" s="325" t="s">
        <v>91</v>
      </c>
      <c r="C14" s="326" t="s">
        <v>114</v>
      </c>
      <c r="D14" s="352" t="s">
        <v>184</v>
      </c>
    </row>
    <row r="15" spans="1:4" ht="15" thickBot="1">
      <c r="A15" s="351" t="s">
        <v>194</v>
      </c>
      <c r="B15" s="325" t="s">
        <v>183</v>
      </c>
      <c r="C15" s="326" t="s">
        <v>129</v>
      </c>
      <c r="D15" s="352" t="s">
        <v>184</v>
      </c>
    </row>
    <row r="16" spans="1:4" ht="15" thickBot="1">
      <c r="A16" s="351" t="s">
        <v>195</v>
      </c>
      <c r="B16" s="325" t="s">
        <v>92</v>
      </c>
      <c r="C16" s="326" t="s">
        <v>127</v>
      </c>
      <c r="D16" s="352" t="s">
        <v>184</v>
      </c>
    </row>
    <row r="17" spans="1:4" ht="15" thickBot="1">
      <c r="A17" s="351" t="s">
        <v>196</v>
      </c>
      <c r="B17" s="325" t="s">
        <v>183</v>
      </c>
      <c r="C17" s="326" t="s">
        <v>129</v>
      </c>
      <c r="D17" s="352" t="s">
        <v>184</v>
      </c>
    </row>
    <row r="18" spans="1:4" ht="15" thickBot="1">
      <c r="A18" s="351" t="s">
        <v>197</v>
      </c>
      <c r="B18" s="325" t="s">
        <v>88</v>
      </c>
      <c r="C18" s="326" t="s">
        <v>110</v>
      </c>
      <c r="D18" s="352" t="s">
        <v>184</v>
      </c>
    </row>
    <row r="19" spans="1:4" ht="15" thickBot="1">
      <c r="A19" s="351" t="s">
        <v>341</v>
      </c>
      <c r="B19" s="325" t="s">
        <v>102</v>
      </c>
      <c r="C19" s="326" t="s">
        <v>9</v>
      </c>
      <c r="D19" s="352" t="s">
        <v>9</v>
      </c>
    </row>
    <row r="20" spans="1:4" ht="15" thickBot="1">
      <c r="A20" s="351" t="s">
        <v>198</v>
      </c>
      <c r="B20" s="325" t="s">
        <v>89</v>
      </c>
      <c r="C20" s="326" t="s">
        <v>121</v>
      </c>
      <c r="D20" s="352" t="s">
        <v>184</v>
      </c>
    </row>
    <row r="21" spans="1:4" ht="15" thickBot="1">
      <c r="A21" s="351" t="s">
        <v>199</v>
      </c>
      <c r="B21" s="325" t="s">
        <v>87</v>
      </c>
      <c r="C21" s="326" t="s">
        <v>112</v>
      </c>
      <c r="D21" s="352" t="s">
        <v>184</v>
      </c>
    </row>
    <row r="22" spans="1:4" ht="15" thickBot="1">
      <c r="A22" s="351" t="s">
        <v>200</v>
      </c>
      <c r="B22" s="325" t="s">
        <v>91</v>
      </c>
      <c r="C22" s="326" t="s">
        <v>109</v>
      </c>
      <c r="D22" s="352" t="s">
        <v>184</v>
      </c>
    </row>
    <row r="23" spans="1:4" ht="15" thickBot="1">
      <c r="A23" s="351" t="s">
        <v>201</v>
      </c>
      <c r="B23" s="325" t="s">
        <v>90</v>
      </c>
      <c r="C23" s="326" t="s">
        <v>120</v>
      </c>
      <c r="D23" s="352" t="s">
        <v>184</v>
      </c>
    </row>
    <row r="24" spans="1:4" ht="15" thickBot="1">
      <c r="A24" s="351" t="s">
        <v>202</v>
      </c>
      <c r="B24" s="325" t="s">
        <v>89</v>
      </c>
      <c r="C24" s="326" t="s">
        <v>125</v>
      </c>
      <c r="D24" s="352" t="s">
        <v>184</v>
      </c>
    </row>
    <row r="25" spans="1:4" ht="15" thickBot="1">
      <c r="A25" s="351" t="s">
        <v>342</v>
      </c>
      <c r="B25" s="325" t="s">
        <v>102</v>
      </c>
      <c r="C25" s="326" t="s">
        <v>9</v>
      </c>
      <c r="D25" s="352" t="s">
        <v>9</v>
      </c>
    </row>
    <row r="26" spans="1:4" ht="15" thickBot="1">
      <c r="A26" s="351" t="s">
        <v>203</v>
      </c>
      <c r="B26" s="325" t="s">
        <v>92</v>
      </c>
      <c r="C26" s="326" t="s">
        <v>116</v>
      </c>
      <c r="D26" s="352" t="s">
        <v>184</v>
      </c>
    </row>
    <row r="27" spans="1:4" ht="15" thickBot="1">
      <c r="A27" s="351" t="s">
        <v>204</v>
      </c>
      <c r="B27" s="325" t="s">
        <v>183</v>
      </c>
      <c r="C27" s="326" t="s">
        <v>126</v>
      </c>
      <c r="D27" s="352" t="s">
        <v>184</v>
      </c>
    </row>
    <row r="28" spans="1:4" ht="15" thickBot="1">
      <c r="A28" s="351" t="s">
        <v>205</v>
      </c>
      <c r="B28" s="325" t="s">
        <v>93</v>
      </c>
      <c r="C28" s="326" t="s">
        <v>128</v>
      </c>
      <c r="D28" s="352" t="s">
        <v>184</v>
      </c>
    </row>
    <row r="29" spans="1:4" ht="15" thickBot="1">
      <c r="A29" s="351" t="s">
        <v>206</v>
      </c>
      <c r="B29" s="325" t="s">
        <v>88</v>
      </c>
      <c r="C29" s="326" t="s">
        <v>111</v>
      </c>
      <c r="D29" s="352" t="s">
        <v>184</v>
      </c>
    </row>
    <row r="30" spans="1:4" ht="15" thickBot="1">
      <c r="A30" s="351" t="s">
        <v>207</v>
      </c>
      <c r="B30" s="325" t="s">
        <v>91</v>
      </c>
      <c r="C30" s="326" t="s">
        <v>114</v>
      </c>
      <c r="D30" s="352" t="s">
        <v>184</v>
      </c>
    </row>
    <row r="31" spans="1:4" ht="15" thickBot="1">
      <c r="A31" s="351" t="s">
        <v>208</v>
      </c>
      <c r="B31" s="325" t="s">
        <v>92</v>
      </c>
      <c r="C31" s="326" t="s">
        <v>116</v>
      </c>
      <c r="D31" s="352" t="s">
        <v>184</v>
      </c>
    </row>
    <row r="32" spans="1:4" ht="15" thickBot="1">
      <c r="A32" s="351" t="s">
        <v>209</v>
      </c>
      <c r="B32" s="325" t="s">
        <v>91</v>
      </c>
      <c r="C32" s="326" t="s">
        <v>117</v>
      </c>
      <c r="D32" s="352" t="s">
        <v>184</v>
      </c>
    </row>
    <row r="33" spans="1:4" ht="15" thickBot="1">
      <c r="A33" s="351" t="s">
        <v>210</v>
      </c>
      <c r="B33" s="325" t="s">
        <v>88</v>
      </c>
      <c r="C33" s="326" t="s">
        <v>110</v>
      </c>
      <c r="D33" s="352" t="s">
        <v>184</v>
      </c>
    </row>
    <row r="34" spans="1:4" ht="15" thickBot="1">
      <c r="A34" s="351" t="s">
        <v>211</v>
      </c>
      <c r="B34" s="325" t="s">
        <v>92</v>
      </c>
      <c r="C34" s="326" t="s">
        <v>113</v>
      </c>
      <c r="D34" s="352" t="s">
        <v>184</v>
      </c>
    </row>
    <row r="35" spans="1:4" ht="15" thickBot="1">
      <c r="A35" s="351" t="s">
        <v>212</v>
      </c>
      <c r="B35" s="325" t="s">
        <v>89</v>
      </c>
      <c r="C35" s="326" t="s">
        <v>125</v>
      </c>
      <c r="D35" s="352" t="s">
        <v>184</v>
      </c>
    </row>
    <row r="36" spans="1:4" ht="15" thickBot="1">
      <c r="A36" s="351" t="s">
        <v>213</v>
      </c>
      <c r="B36" s="325" t="s">
        <v>92</v>
      </c>
      <c r="C36" s="326" t="s">
        <v>113</v>
      </c>
      <c r="D36" s="352" t="s">
        <v>184</v>
      </c>
    </row>
    <row r="37" spans="1:4" ht="15" thickBot="1">
      <c r="A37" s="351" t="s">
        <v>214</v>
      </c>
      <c r="B37" s="325" t="s">
        <v>90</v>
      </c>
      <c r="C37" s="326" t="s">
        <v>120</v>
      </c>
      <c r="D37" s="352" t="s">
        <v>184</v>
      </c>
    </row>
    <row r="38" spans="1:4" ht="15" thickBot="1">
      <c r="A38" s="351" t="s">
        <v>215</v>
      </c>
      <c r="B38" s="325" t="s">
        <v>94</v>
      </c>
      <c r="C38" s="326" t="s">
        <v>94</v>
      </c>
      <c r="D38" s="352" t="s">
        <v>184</v>
      </c>
    </row>
    <row r="39" spans="1:4" ht="15" thickBot="1">
      <c r="A39" s="351" t="s">
        <v>216</v>
      </c>
      <c r="B39" s="325" t="s">
        <v>93</v>
      </c>
      <c r="C39" s="326" t="s">
        <v>124</v>
      </c>
      <c r="D39" s="352" t="s">
        <v>184</v>
      </c>
    </row>
    <row r="40" spans="1:4" ht="15" thickBot="1">
      <c r="A40" s="351" t="s">
        <v>217</v>
      </c>
      <c r="B40" s="325" t="s">
        <v>89</v>
      </c>
      <c r="C40" s="326" t="s">
        <v>118</v>
      </c>
      <c r="D40" s="352" t="s">
        <v>184</v>
      </c>
    </row>
    <row r="41" spans="1:4" ht="15" thickBot="1">
      <c r="A41" s="351" t="s">
        <v>218</v>
      </c>
      <c r="B41" s="325" t="s">
        <v>93</v>
      </c>
      <c r="C41" s="326" t="s">
        <v>124</v>
      </c>
      <c r="D41" s="352" t="s">
        <v>184</v>
      </c>
    </row>
    <row r="42" spans="1:4" ht="15" thickBot="1">
      <c r="A42" s="351" t="s">
        <v>219</v>
      </c>
      <c r="B42" s="325" t="s">
        <v>89</v>
      </c>
      <c r="C42" s="326" t="s">
        <v>123</v>
      </c>
      <c r="D42" s="352" t="s">
        <v>184</v>
      </c>
    </row>
    <row r="43" spans="1:4" ht="15" thickBot="1">
      <c r="A43" s="351" t="s">
        <v>220</v>
      </c>
      <c r="B43" s="325" t="s">
        <v>92</v>
      </c>
      <c r="C43" s="326" t="s">
        <v>128</v>
      </c>
      <c r="D43" s="352" t="s">
        <v>184</v>
      </c>
    </row>
    <row r="44" spans="1:4" ht="15" thickBot="1">
      <c r="A44" s="351" t="s">
        <v>221</v>
      </c>
      <c r="B44" s="325" t="s">
        <v>183</v>
      </c>
      <c r="C44" s="326" t="s">
        <v>129</v>
      </c>
      <c r="D44" s="352" t="s">
        <v>184</v>
      </c>
    </row>
    <row r="45" spans="1:4" ht="15" thickBot="1">
      <c r="A45" s="351" t="s">
        <v>222</v>
      </c>
      <c r="B45" s="325" t="s">
        <v>89</v>
      </c>
      <c r="C45" s="326" t="s">
        <v>119</v>
      </c>
      <c r="D45" s="352" t="s">
        <v>184</v>
      </c>
    </row>
    <row r="46" spans="1:4" ht="15" thickBot="1">
      <c r="A46" s="351" t="s">
        <v>223</v>
      </c>
      <c r="B46" s="325" t="s">
        <v>183</v>
      </c>
      <c r="C46" s="326" t="s">
        <v>115</v>
      </c>
      <c r="D46" s="352" t="s">
        <v>184</v>
      </c>
    </row>
    <row r="47" spans="1:4" ht="15" thickBot="1">
      <c r="A47" s="351" t="s">
        <v>343</v>
      </c>
      <c r="B47" s="325" t="s">
        <v>101</v>
      </c>
      <c r="C47" s="326" t="s">
        <v>9</v>
      </c>
      <c r="D47" s="352" t="s">
        <v>9</v>
      </c>
    </row>
    <row r="48" spans="1:4" ht="15" thickBot="1">
      <c r="A48" s="351" t="s">
        <v>224</v>
      </c>
      <c r="B48" s="325" t="s">
        <v>89</v>
      </c>
      <c r="C48" s="326" t="s">
        <v>121</v>
      </c>
      <c r="D48" s="352" t="s">
        <v>184</v>
      </c>
    </row>
    <row r="49" spans="1:4" ht="15" thickBot="1">
      <c r="A49" s="351" t="s">
        <v>225</v>
      </c>
      <c r="B49" s="325" t="s">
        <v>92</v>
      </c>
      <c r="C49" s="326" t="s">
        <v>128</v>
      </c>
      <c r="D49" s="352" t="s">
        <v>184</v>
      </c>
    </row>
    <row r="50" spans="1:4" ht="15" thickBot="1">
      <c r="A50" s="351" t="s">
        <v>226</v>
      </c>
      <c r="B50" s="325" t="s">
        <v>88</v>
      </c>
      <c r="C50" s="326" t="s">
        <v>110</v>
      </c>
      <c r="D50" s="352" t="s">
        <v>184</v>
      </c>
    </row>
    <row r="51" spans="1:4" ht="15" thickBot="1">
      <c r="A51" s="351" t="s">
        <v>227</v>
      </c>
      <c r="B51" s="325" t="s">
        <v>87</v>
      </c>
      <c r="C51" s="326" t="s">
        <v>112</v>
      </c>
      <c r="D51" s="352" t="s">
        <v>184</v>
      </c>
    </row>
    <row r="52" spans="1:4" ht="15" thickBot="1">
      <c r="A52" s="351" t="s">
        <v>228</v>
      </c>
      <c r="B52" s="325" t="s">
        <v>89</v>
      </c>
      <c r="C52" s="326" t="s">
        <v>123</v>
      </c>
      <c r="D52" s="352" t="s">
        <v>184</v>
      </c>
    </row>
    <row r="53" spans="1:4" ht="15" thickBot="1">
      <c r="A53" s="351" t="s">
        <v>229</v>
      </c>
      <c r="B53" s="325" t="s">
        <v>89</v>
      </c>
      <c r="C53" s="326" t="s">
        <v>125</v>
      </c>
      <c r="D53" s="352" t="s">
        <v>184</v>
      </c>
    </row>
    <row r="54" spans="1:4" ht="15" thickBot="1">
      <c r="A54" s="351" t="s">
        <v>230</v>
      </c>
      <c r="B54" s="325" t="s">
        <v>91</v>
      </c>
      <c r="C54" s="326" t="s">
        <v>117</v>
      </c>
      <c r="D54" s="352" t="s">
        <v>184</v>
      </c>
    </row>
    <row r="55" spans="1:4" ht="15" thickBot="1">
      <c r="A55" s="351" t="s">
        <v>231</v>
      </c>
      <c r="B55" s="325" t="s">
        <v>183</v>
      </c>
      <c r="C55" s="326" t="s">
        <v>129</v>
      </c>
      <c r="D55" s="352" t="s">
        <v>184</v>
      </c>
    </row>
    <row r="56" spans="1:4" ht="15" thickBot="1">
      <c r="A56" s="351" t="s">
        <v>232</v>
      </c>
      <c r="B56" s="325" t="s">
        <v>89</v>
      </c>
      <c r="C56" s="326" t="s">
        <v>123</v>
      </c>
      <c r="D56" s="352" t="s">
        <v>184</v>
      </c>
    </row>
    <row r="57" spans="1:4" ht="15" thickBot="1">
      <c r="A57" s="353" t="s">
        <v>233</v>
      </c>
      <c r="B57" s="325" t="s">
        <v>91</v>
      </c>
      <c r="C57" s="326" t="s">
        <v>109</v>
      </c>
      <c r="D57" s="352" t="s">
        <v>184</v>
      </c>
    </row>
    <row r="58" spans="1:4" ht="15" thickBot="1">
      <c r="A58" s="351" t="s">
        <v>234</v>
      </c>
      <c r="B58" s="325" t="s">
        <v>91</v>
      </c>
      <c r="C58" s="326" t="s">
        <v>109</v>
      </c>
      <c r="D58" s="352" t="s">
        <v>184</v>
      </c>
    </row>
    <row r="59" spans="1:4" ht="15" thickBot="1">
      <c r="A59" s="351" t="s">
        <v>235</v>
      </c>
      <c r="B59" s="325" t="s">
        <v>89</v>
      </c>
      <c r="C59" s="326" t="s">
        <v>121</v>
      </c>
      <c r="D59" s="352" t="s">
        <v>184</v>
      </c>
    </row>
    <row r="60" spans="1:4" ht="15" thickBot="1">
      <c r="A60" s="351" t="s">
        <v>236</v>
      </c>
      <c r="B60" s="325" t="s">
        <v>92</v>
      </c>
      <c r="C60" s="326" t="s">
        <v>116</v>
      </c>
      <c r="D60" s="352" t="s">
        <v>184</v>
      </c>
    </row>
    <row r="61" spans="1:4" ht="15" thickBot="1">
      <c r="A61" s="351" t="s">
        <v>237</v>
      </c>
      <c r="B61" s="325" t="s">
        <v>91</v>
      </c>
      <c r="C61" s="326" t="s">
        <v>114</v>
      </c>
      <c r="D61" s="352" t="s">
        <v>184</v>
      </c>
    </row>
    <row r="62" spans="1:4" ht="15" thickBot="1">
      <c r="A62" s="351" t="s">
        <v>238</v>
      </c>
      <c r="B62" s="325" t="s">
        <v>92</v>
      </c>
      <c r="C62" s="326" t="s">
        <v>116</v>
      </c>
      <c r="D62" s="352" t="s">
        <v>184</v>
      </c>
    </row>
    <row r="63" spans="1:4" ht="15" thickBot="1">
      <c r="A63" s="351" t="s">
        <v>239</v>
      </c>
      <c r="B63" s="325" t="s">
        <v>88</v>
      </c>
      <c r="C63" s="326" t="s">
        <v>111</v>
      </c>
      <c r="D63" s="352" t="s">
        <v>184</v>
      </c>
    </row>
    <row r="64" spans="1:4" ht="15" thickBot="1">
      <c r="A64" s="351" t="s">
        <v>240</v>
      </c>
      <c r="B64" s="325" t="s">
        <v>91</v>
      </c>
      <c r="C64" s="326" t="s">
        <v>109</v>
      </c>
      <c r="D64" s="352" t="s">
        <v>184</v>
      </c>
    </row>
    <row r="65" spans="1:4" ht="15" thickBot="1">
      <c r="A65" s="351" t="s">
        <v>241</v>
      </c>
      <c r="B65" s="325" t="s">
        <v>92</v>
      </c>
      <c r="C65" s="326" t="s">
        <v>127</v>
      </c>
      <c r="D65" s="352" t="s">
        <v>184</v>
      </c>
    </row>
    <row r="66" spans="1:4" ht="15" thickBot="1">
      <c r="A66" s="351" t="s">
        <v>242</v>
      </c>
      <c r="B66" s="325" t="s">
        <v>89</v>
      </c>
      <c r="C66" s="326" t="s">
        <v>118</v>
      </c>
      <c r="D66" s="352" t="s">
        <v>184</v>
      </c>
    </row>
    <row r="67" spans="1:4" ht="15" thickBot="1">
      <c r="A67" s="351" t="s">
        <v>332</v>
      </c>
      <c r="B67" s="325" t="s">
        <v>100</v>
      </c>
      <c r="C67" s="326" t="s">
        <v>132</v>
      </c>
      <c r="D67" s="352" t="s">
        <v>8</v>
      </c>
    </row>
    <row r="68" spans="1:4" ht="15" thickBot="1">
      <c r="A68" s="351" t="s">
        <v>327</v>
      </c>
      <c r="B68" s="325" t="s">
        <v>99</v>
      </c>
      <c r="C68" s="326" t="s">
        <v>130</v>
      </c>
      <c r="D68" s="352" t="s">
        <v>8</v>
      </c>
    </row>
    <row r="69" spans="1:4" ht="15" thickBot="1">
      <c r="A69" s="351" t="s">
        <v>333</v>
      </c>
      <c r="B69" s="325" t="s">
        <v>100</v>
      </c>
      <c r="C69" s="326" t="s">
        <v>132</v>
      </c>
      <c r="D69" s="352" t="s">
        <v>8</v>
      </c>
    </row>
    <row r="70" spans="1:4" ht="15" thickBot="1">
      <c r="A70" s="351" t="s">
        <v>328</v>
      </c>
      <c r="B70" s="325" t="s">
        <v>99</v>
      </c>
      <c r="C70" s="326" t="s">
        <v>130</v>
      </c>
      <c r="D70" s="352" t="s">
        <v>8</v>
      </c>
    </row>
    <row r="71" spans="1:4" ht="15" thickBot="1">
      <c r="A71" s="351" t="s">
        <v>334</v>
      </c>
      <c r="B71" s="325" t="s">
        <v>100</v>
      </c>
      <c r="C71" s="326" t="s">
        <v>132</v>
      </c>
      <c r="D71" s="352" t="s">
        <v>8</v>
      </c>
    </row>
    <row r="72" spans="1:4" ht="15" thickBot="1">
      <c r="A72" s="351" t="s">
        <v>330</v>
      </c>
      <c r="B72" s="325" t="s">
        <v>98</v>
      </c>
      <c r="C72" s="326" t="s">
        <v>131</v>
      </c>
      <c r="D72" s="352" t="s">
        <v>8</v>
      </c>
    </row>
    <row r="73" spans="1:4" ht="15" thickBot="1">
      <c r="A73" s="351" t="s">
        <v>335</v>
      </c>
      <c r="B73" s="325" t="s">
        <v>100</v>
      </c>
      <c r="C73" s="326" t="s">
        <v>132</v>
      </c>
      <c r="D73" s="352" t="s">
        <v>8</v>
      </c>
    </row>
    <row r="74" spans="1:4" ht="15" thickBot="1">
      <c r="A74" s="351" t="s">
        <v>331</v>
      </c>
      <c r="B74" s="325" t="s">
        <v>98</v>
      </c>
      <c r="C74" s="326" t="s">
        <v>131</v>
      </c>
      <c r="D74" s="352" t="s">
        <v>8</v>
      </c>
    </row>
    <row r="75" spans="1:4" ht="15" thickBot="1">
      <c r="A75" s="351" t="s">
        <v>336</v>
      </c>
      <c r="B75" s="325" t="s">
        <v>100</v>
      </c>
      <c r="C75" s="326" t="s">
        <v>132</v>
      </c>
      <c r="D75" s="352" t="s">
        <v>8</v>
      </c>
    </row>
    <row r="76" spans="1:4" ht="15" thickBot="1">
      <c r="A76" s="351" t="s">
        <v>337</v>
      </c>
      <c r="B76" s="325" t="s">
        <v>99</v>
      </c>
      <c r="C76" s="326" t="s">
        <v>132</v>
      </c>
      <c r="D76" s="352" t="s">
        <v>8</v>
      </c>
    </row>
    <row r="77" spans="1:4" ht="15" thickBot="1">
      <c r="A77" s="351" t="s">
        <v>338</v>
      </c>
      <c r="B77" s="325" t="s">
        <v>97</v>
      </c>
      <c r="C77" s="326" t="s">
        <v>132</v>
      </c>
      <c r="D77" s="352" t="s">
        <v>8</v>
      </c>
    </row>
    <row r="78" spans="1:4" ht="15" thickBot="1">
      <c r="A78" s="351" t="s">
        <v>329</v>
      </c>
      <c r="B78" s="325" t="s">
        <v>98</v>
      </c>
      <c r="C78" s="326" t="s">
        <v>130</v>
      </c>
      <c r="D78" s="352" t="s">
        <v>8</v>
      </c>
    </row>
    <row r="79" spans="1:4" ht="15" thickBot="1">
      <c r="A79" s="353" t="s">
        <v>243</v>
      </c>
      <c r="B79" s="325" t="s">
        <v>88</v>
      </c>
      <c r="C79" s="326" t="s">
        <v>110</v>
      </c>
      <c r="D79" s="352" t="s">
        <v>184</v>
      </c>
    </row>
    <row r="80" spans="1:4" ht="15" thickBot="1">
      <c r="A80" s="351" t="s">
        <v>244</v>
      </c>
      <c r="B80" s="325" t="s">
        <v>93</v>
      </c>
      <c r="C80" s="326" t="s">
        <v>124</v>
      </c>
      <c r="D80" s="352" t="s">
        <v>184</v>
      </c>
    </row>
    <row r="81" spans="1:4" ht="15" thickBot="1">
      <c r="A81" s="351" t="s">
        <v>245</v>
      </c>
      <c r="B81" s="325" t="s">
        <v>91</v>
      </c>
      <c r="C81" s="326" t="s">
        <v>120</v>
      </c>
      <c r="D81" s="352" t="s">
        <v>184</v>
      </c>
    </row>
    <row r="82" spans="1:4" ht="15" thickBot="1">
      <c r="A82" s="351" t="s">
        <v>246</v>
      </c>
      <c r="B82" s="325" t="s">
        <v>89</v>
      </c>
      <c r="C82" s="326" t="s">
        <v>118</v>
      </c>
      <c r="D82" s="352" t="s">
        <v>184</v>
      </c>
    </row>
    <row r="83" spans="1:4" ht="15" thickBot="1">
      <c r="A83" s="351" t="s">
        <v>247</v>
      </c>
      <c r="B83" s="325" t="s">
        <v>90</v>
      </c>
      <c r="C83" s="326" t="s">
        <v>120</v>
      </c>
      <c r="D83" s="352" t="s">
        <v>184</v>
      </c>
    </row>
    <row r="84" spans="1:4" ht="15" thickBot="1">
      <c r="A84" s="351" t="s">
        <v>248</v>
      </c>
      <c r="B84" s="325" t="s">
        <v>88</v>
      </c>
      <c r="C84" s="326" t="s">
        <v>110</v>
      </c>
      <c r="D84" s="352" t="s">
        <v>184</v>
      </c>
    </row>
    <row r="85" spans="1:4" ht="15" thickBot="1">
      <c r="A85" s="351" t="s">
        <v>249</v>
      </c>
      <c r="B85" s="325" t="s">
        <v>87</v>
      </c>
      <c r="C85" s="326" t="s">
        <v>112</v>
      </c>
      <c r="D85" s="352" t="s">
        <v>184</v>
      </c>
    </row>
    <row r="86" spans="1:4" ht="15" thickBot="1">
      <c r="A86" s="351" t="s">
        <v>250</v>
      </c>
      <c r="B86" s="325" t="s">
        <v>91</v>
      </c>
      <c r="C86" s="326" t="s">
        <v>114</v>
      </c>
      <c r="D86" s="352" t="s">
        <v>184</v>
      </c>
    </row>
    <row r="87" spans="1:4" ht="15" thickBot="1">
      <c r="A87" s="351" t="s">
        <v>251</v>
      </c>
      <c r="B87" s="325" t="s">
        <v>93</v>
      </c>
      <c r="C87" s="326" t="s">
        <v>122</v>
      </c>
      <c r="D87" s="352" t="s">
        <v>184</v>
      </c>
    </row>
    <row r="88" spans="1:4" ht="15" thickBot="1">
      <c r="A88" s="351" t="s">
        <v>323</v>
      </c>
      <c r="B88" s="325" t="s">
        <v>96</v>
      </c>
      <c r="C88" s="326" t="s">
        <v>7</v>
      </c>
      <c r="D88" s="352" t="s">
        <v>7</v>
      </c>
    </row>
    <row r="89" spans="1:4" ht="15" thickBot="1">
      <c r="A89" s="353" t="s">
        <v>252</v>
      </c>
      <c r="B89" s="325" t="s">
        <v>183</v>
      </c>
      <c r="C89" s="326" t="s">
        <v>115</v>
      </c>
      <c r="D89" s="352" t="s">
        <v>184</v>
      </c>
    </row>
    <row r="90" spans="1:4" ht="15" thickBot="1">
      <c r="A90" s="351" t="s">
        <v>253</v>
      </c>
      <c r="B90" s="325" t="s">
        <v>90</v>
      </c>
      <c r="C90" s="326" t="s">
        <v>120</v>
      </c>
      <c r="D90" s="352" t="s">
        <v>184</v>
      </c>
    </row>
    <row r="91" spans="1:4" ht="15" thickBot="1">
      <c r="A91" s="351" t="s">
        <v>254</v>
      </c>
      <c r="B91" s="325" t="s">
        <v>87</v>
      </c>
      <c r="C91" s="326" t="s">
        <v>112</v>
      </c>
      <c r="D91" s="352" t="s">
        <v>184</v>
      </c>
    </row>
    <row r="92" spans="1:4" ht="15" thickBot="1">
      <c r="A92" s="351" t="s">
        <v>255</v>
      </c>
      <c r="B92" s="325" t="s">
        <v>92</v>
      </c>
      <c r="C92" s="326" t="s">
        <v>127</v>
      </c>
      <c r="D92" s="352" t="s">
        <v>184</v>
      </c>
    </row>
    <row r="93" spans="1:4" ht="15" thickBot="1">
      <c r="A93" s="351" t="s">
        <v>256</v>
      </c>
      <c r="B93" s="325" t="s">
        <v>92</v>
      </c>
      <c r="C93" s="326" t="s">
        <v>128</v>
      </c>
      <c r="D93" s="352" t="s">
        <v>184</v>
      </c>
    </row>
    <row r="94" spans="1:4" ht="15" thickBot="1">
      <c r="A94" s="351" t="s">
        <v>257</v>
      </c>
      <c r="B94" s="325" t="s">
        <v>92</v>
      </c>
      <c r="C94" s="326" t="s">
        <v>113</v>
      </c>
      <c r="D94" s="352" t="s">
        <v>184</v>
      </c>
    </row>
    <row r="95" spans="1:4" ht="15" thickBot="1">
      <c r="A95" s="351" t="s">
        <v>258</v>
      </c>
      <c r="B95" s="325" t="s">
        <v>92</v>
      </c>
      <c r="C95" s="326" t="s">
        <v>127</v>
      </c>
      <c r="D95" s="352" t="s">
        <v>184</v>
      </c>
    </row>
    <row r="96" spans="1:4" ht="15" thickBot="1">
      <c r="A96" s="353" t="s">
        <v>259</v>
      </c>
      <c r="B96" s="325" t="s">
        <v>89</v>
      </c>
      <c r="C96" s="326" t="s">
        <v>123</v>
      </c>
      <c r="D96" s="352" t="s">
        <v>184</v>
      </c>
    </row>
    <row r="97" spans="1:4" ht="15" thickBot="1">
      <c r="A97" s="351" t="s">
        <v>260</v>
      </c>
      <c r="B97" s="325" t="s">
        <v>93</v>
      </c>
      <c r="C97" s="326" t="s">
        <v>122</v>
      </c>
      <c r="D97" s="352" t="s">
        <v>184</v>
      </c>
    </row>
    <row r="98" spans="1:4" ht="15" thickBot="1">
      <c r="A98" s="351" t="s">
        <v>261</v>
      </c>
      <c r="B98" s="325" t="s">
        <v>93</v>
      </c>
      <c r="C98" s="326" t="s">
        <v>122</v>
      </c>
      <c r="D98" s="352" t="s">
        <v>184</v>
      </c>
    </row>
    <row r="99" spans="1:4" ht="15" thickBot="1">
      <c r="A99" s="351" t="s">
        <v>262</v>
      </c>
      <c r="B99" s="325" t="s">
        <v>89</v>
      </c>
      <c r="C99" s="326" t="s">
        <v>118</v>
      </c>
      <c r="D99" s="352" t="s">
        <v>184</v>
      </c>
    </row>
    <row r="100" spans="1:4" ht="15" thickBot="1">
      <c r="A100" s="351" t="s">
        <v>263</v>
      </c>
      <c r="B100" s="325" t="s">
        <v>89</v>
      </c>
      <c r="C100" s="326" t="s">
        <v>118</v>
      </c>
      <c r="D100" s="352" t="s">
        <v>184</v>
      </c>
    </row>
    <row r="101" spans="1:4" ht="15" thickBot="1">
      <c r="A101" s="351" t="s">
        <v>264</v>
      </c>
      <c r="B101" s="325" t="s">
        <v>88</v>
      </c>
      <c r="C101" s="326" t="s">
        <v>110</v>
      </c>
      <c r="D101" s="352" t="s">
        <v>184</v>
      </c>
    </row>
    <row r="102" spans="1:4" ht="15" thickBot="1">
      <c r="A102" s="351" t="s">
        <v>265</v>
      </c>
      <c r="B102" s="325" t="s">
        <v>92</v>
      </c>
      <c r="C102" s="326" t="s">
        <v>113</v>
      </c>
      <c r="D102" s="352" t="s">
        <v>184</v>
      </c>
    </row>
    <row r="103" spans="1:4" ht="15" thickBot="1">
      <c r="A103" s="351" t="s">
        <v>266</v>
      </c>
      <c r="B103" s="325" t="s">
        <v>93</v>
      </c>
      <c r="C103" s="326" t="s">
        <v>124</v>
      </c>
      <c r="D103" s="352" t="s">
        <v>184</v>
      </c>
    </row>
    <row r="104" spans="1:4" ht="15" thickBot="1">
      <c r="A104" s="351" t="s">
        <v>267</v>
      </c>
      <c r="B104" s="325" t="s">
        <v>93</v>
      </c>
      <c r="C104" s="326" t="s">
        <v>128</v>
      </c>
      <c r="D104" s="352" t="s">
        <v>184</v>
      </c>
    </row>
    <row r="105" spans="1:4" ht="15" thickBot="1">
      <c r="A105" s="351" t="s">
        <v>268</v>
      </c>
      <c r="B105" s="325" t="s">
        <v>94</v>
      </c>
      <c r="C105" s="326" t="s">
        <v>94</v>
      </c>
      <c r="D105" s="352" t="s">
        <v>184</v>
      </c>
    </row>
    <row r="106" spans="1:4" ht="15" thickBot="1">
      <c r="A106" s="351" t="s">
        <v>269</v>
      </c>
      <c r="B106" s="325" t="s">
        <v>183</v>
      </c>
      <c r="C106" s="326" t="s">
        <v>126</v>
      </c>
      <c r="D106" s="352" t="s">
        <v>184</v>
      </c>
    </row>
    <row r="107" spans="1:4" ht="15" thickBot="1">
      <c r="A107" s="351" t="s">
        <v>270</v>
      </c>
      <c r="B107" s="325" t="s">
        <v>183</v>
      </c>
      <c r="C107" s="326" t="s">
        <v>126</v>
      </c>
      <c r="D107" s="352" t="s">
        <v>184</v>
      </c>
    </row>
    <row r="108" spans="1:4" ht="15" thickBot="1">
      <c r="A108" s="351" t="s">
        <v>271</v>
      </c>
      <c r="B108" s="325" t="s">
        <v>87</v>
      </c>
      <c r="C108" s="326" t="s">
        <v>112</v>
      </c>
      <c r="D108" s="352" t="s">
        <v>184</v>
      </c>
    </row>
    <row r="109" spans="1:4" ht="15" thickBot="1">
      <c r="A109" s="351" t="s">
        <v>272</v>
      </c>
      <c r="B109" s="325" t="s">
        <v>94</v>
      </c>
      <c r="C109" s="326" t="s">
        <v>94</v>
      </c>
      <c r="D109" s="352" t="s">
        <v>184</v>
      </c>
    </row>
    <row r="110" spans="1:4" ht="15" thickBot="1">
      <c r="A110" s="351" t="s">
        <v>273</v>
      </c>
      <c r="B110" s="325" t="s">
        <v>93</v>
      </c>
      <c r="C110" s="326" t="s">
        <v>124</v>
      </c>
      <c r="D110" s="352" t="s">
        <v>184</v>
      </c>
    </row>
    <row r="111" spans="1:4" ht="15" thickBot="1">
      <c r="A111" s="351" t="s">
        <v>324</v>
      </c>
      <c r="B111" s="325" t="s">
        <v>96</v>
      </c>
      <c r="C111" s="326" t="s">
        <v>7</v>
      </c>
      <c r="D111" s="352" t="s">
        <v>7</v>
      </c>
    </row>
    <row r="112" spans="1:4" ht="15" thickBot="1">
      <c r="A112" s="351" t="s">
        <v>274</v>
      </c>
      <c r="B112" s="325" t="s">
        <v>90</v>
      </c>
      <c r="C112" s="326" t="s">
        <v>120</v>
      </c>
      <c r="D112" s="352" t="s">
        <v>184</v>
      </c>
    </row>
    <row r="113" spans="1:4" ht="15" thickBot="1">
      <c r="A113" s="351" t="s">
        <v>275</v>
      </c>
      <c r="B113" s="325" t="s">
        <v>90</v>
      </c>
      <c r="C113" s="326" t="s">
        <v>120</v>
      </c>
      <c r="D113" s="352" t="s">
        <v>184</v>
      </c>
    </row>
    <row r="114" spans="1:4" ht="15" thickBot="1">
      <c r="A114" s="351" t="s">
        <v>276</v>
      </c>
      <c r="B114" s="325" t="s">
        <v>94</v>
      </c>
      <c r="C114" s="326" t="s">
        <v>94</v>
      </c>
      <c r="D114" s="352" t="s">
        <v>184</v>
      </c>
    </row>
    <row r="115" spans="1:4" ht="15" thickBot="1">
      <c r="A115" s="351" t="s">
        <v>325</v>
      </c>
      <c r="B115" s="325" t="s">
        <v>96</v>
      </c>
      <c r="C115" s="326" t="s">
        <v>7</v>
      </c>
      <c r="D115" s="352" t="s">
        <v>7</v>
      </c>
    </row>
    <row r="116" spans="1:4" ht="15" thickBot="1">
      <c r="A116" s="351" t="s">
        <v>277</v>
      </c>
      <c r="B116" s="325" t="s">
        <v>91</v>
      </c>
      <c r="C116" s="326" t="s">
        <v>109</v>
      </c>
      <c r="D116" s="352" t="s">
        <v>184</v>
      </c>
    </row>
    <row r="117" spans="1:4" ht="15" thickBot="1">
      <c r="A117" s="351" t="s">
        <v>278</v>
      </c>
      <c r="B117" s="325" t="s">
        <v>89</v>
      </c>
      <c r="C117" s="326" t="s">
        <v>125</v>
      </c>
      <c r="D117" s="352" t="s">
        <v>184</v>
      </c>
    </row>
    <row r="118" spans="1:4" ht="15" thickBot="1">
      <c r="A118" s="351" t="s">
        <v>279</v>
      </c>
      <c r="B118" s="325" t="s">
        <v>91</v>
      </c>
      <c r="C118" s="326" t="s">
        <v>109</v>
      </c>
      <c r="D118" s="352" t="s">
        <v>184</v>
      </c>
    </row>
    <row r="119" spans="1:4" ht="15" thickBot="1">
      <c r="A119" s="351" t="s">
        <v>280</v>
      </c>
      <c r="B119" s="325" t="s">
        <v>91</v>
      </c>
      <c r="C119" s="326" t="s">
        <v>114</v>
      </c>
      <c r="D119" s="352" t="s">
        <v>184</v>
      </c>
    </row>
    <row r="120" spans="1:4" ht="15" thickBot="1">
      <c r="A120" s="351" t="s">
        <v>281</v>
      </c>
      <c r="B120" s="325" t="s">
        <v>92</v>
      </c>
      <c r="C120" s="326" t="s">
        <v>113</v>
      </c>
      <c r="D120" s="352" t="s">
        <v>184</v>
      </c>
    </row>
    <row r="121" spans="1:4" ht="15" thickBot="1">
      <c r="A121" s="351" t="s">
        <v>344</v>
      </c>
      <c r="B121" s="325" t="s">
        <v>102</v>
      </c>
      <c r="C121" s="326" t="s">
        <v>9</v>
      </c>
      <c r="D121" s="352" t="s">
        <v>9</v>
      </c>
    </row>
    <row r="122" spans="1:4" ht="15" thickBot="1">
      <c r="A122" s="351" t="s">
        <v>282</v>
      </c>
      <c r="B122" s="325" t="s">
        <v>91</v>
      </c>
      <c r="C122" s="326" t="s">
        <v>114</v>
      </c>
      <c r="D122" s="352" t="s">
        <v>184</v>
      </c>
    </row>
    <row r="123" spans="1:4" ht="15" thickBot="1">
      <c r="A123" s="351" t="s">
        <v>283</v>
      </c>
      <c r="B123" s="325" t="s">
        <v>91</v>
      </c>
      <c r="C123" s="326" t="s">
        <v>114</v>
      </c>
      <c r="D123" s="352" t="s">
        <v>184</v>
      </c>
    </row>
    <row r="124" spans="1:4" ht="15" thickBot="1">
      <c r="A124" s="351" t="s">
        <v>284</v>
      </c>
      <c r="B124" s="325" t="s">
        <v>91</v>
      </c>
      <c r="C124" s="326" t="s">
        <v>109</v>
      </c>
      <c r="D124" s="352" t="s">
        <v>184</v>
      </c>
    </row>
    <row r="125" spans="1:4" ht="15" thickBot="1">
      <c r="A125" s="351" t="s">
        <v>285</v>
      </c>
      <c r="B125" s="325" t="s">
        <v>94</v>
      </c>
      <c r="C125" s="326" t="s">
        <v>94</v>
      </c>
      <c r="D125" s="352" t="s">
        <v>184</v>
      </c>
    </row>
    <row r="126" spans="1:4" ht="15" thickBot="1">
      <c r="A126" s="351" t="s">
        <v>286</v>
      </c>
      <c r="B126" s="325" t="s">
        <v>89</v>
      </c>
      <c r="C126" s="326" t="s">
        <v>121</v>
      </c>
      <c r="D126" s="352" t="s">
        <v>184</v>
      </c>
    </row>
    <row r="127" spans="1:4" ht="15" thickBot="1">
      <c r="A127" s="351" t="s">
        <v>287</v>
      </c>
      <c r="B127" s="325" t="s">
        <v>183</v>
      </c>
      <c r="C127" s="326" t="s">
        <v>129</v>
      </c>
      <c r="D127" s="352" t="s">
        <v>184</v>
      </c>
    </row>
    <row r="128" spans="1:4" ht="15" thickBot="1">
      <c r="A128" s="353" t="s">
        <v>288</v>
      </c>
      <c r="B128" s="325" t="s">
        <v>90</v>
      </c>
      <c r="C128" s="326" t="s">
        <v>120</v>
      </c>
      <c r="D128" s="352" t="s">
        <v>184</v>
      </c>
    </row>
    <row r="129" spans="1:4" ht="15" thickBot="1">
      <c r="A129" s="351" t="s">
        <v>289</v>
      </c>
      <c r="B129" s="325" t="s">
        <v>88</v>
      </c>
      <c r="C129" s="326" t="s">
        <v>111</v>
      </c>
      <c r="D129" s="352" t="s">
        <v>184</v>
      </c>
    </row>
    <row r="130" spans="1:4" ht="15" thickBot="1">
      <c r="A130" s="351" t="s">
        <v>290</v>
      </c>
      <c r="B130" s="325" t="s">
        <v>88</v>
      </c>
      <c r="C130" s="326" t="s">
        <v>110</v>
      </c>
      <c r="D130" s="352" t="s">
        <v>184</v>
      </c>
    </row>
    <row r="131" spans="1:4" ht="15" thickBot="1">
      <c r="A131" s="351" t="s">
        <v>291</v>
      </c>
      <c r="B131" s="325" t="s">
        <v>94</v>
      </c>
      <c r="C131" s="326" t="s">
        <v>94</v>
      </c>
      <c r="D131" s="352" t="s">
        <v>184</v>
      </c>
    </row>
    <row r="132" spans="1:4" ht="15" thickBot="1">
      <c r="A132" s="351" t="s">
        <v>292</v>
      </c>
      <c r="B132" s="325" t="s">
        <v>183</v>
      </c>
      <c r="C132" s="326" t="s">
        <v>126</v>
      </c>
      <c r="D132" s="352" t="s">
        <v>184</v>
      </c>
    </row>
    <row r="133" spans="1:4" ht="15" thickBot="1">
      <c r="A133" s="351" t="s">
        <v>293</v>
      </c>
      <c r="B133" s="325" t="s">
        <v>89</v>
      </c>
      <c r="C133" s="326" t="s">
        <v>125</v>
      </c>
      <c r="D133" s="352" t="s">
        <v>184</v>
      </c>
    </row>
    <row r="134" spans="1:4" ht="15" thickBot="1">
      <c r="A134" s="351" t="s">
        <v>294</v>
      </c>
      <c r="B134" s="325" t="s">
        <v>94</v>
      </c>
      <c r="C134" s="326" t="s">
        <v>94</v>
      </c>
      <c r="D134" s="352" t="s">
        <v>184</v>
      </c>
    </row>
    <row r="135" spans="1:4" ht="15" thickBot="1">
      <c r="A135" s="351" t="s">
        <v>295</v>
      </c>
      <c r="B135" s="325" t="s">
        <v>94</v>
      </c>
      <c r="C135" s="326" t="s">
        <v>94</v>
      </c>
      <c r="D135" s="352" t="s">
        <v>184</v>
      </c>
    </row>
    <row r="136" spans="1:4" ht="15" thickBot="1">
      <c r="A136" s="351" t="s">
        <v>296</v>
      </c>
      <c r="B136" s="325" t="s">
        <v>91</v>
      </c>
      <c r="C136" s="326" t="s">
        <v>109</v>
      </c>
      <c r="D136" s="352" t="s">
        <v>184</v>
      </c>
    </row>
    <row r="137" spans="1:4" ht="15" thickBot="1">
      <c r="A137" s="351" t="s">
        <v>297</v>
      </c>
      <c r="B137" s="325" t="s">
        <v>93</v>
      </c>
      <c r="C137" s="326" t="s">
        <v>122</v>
      </c>
      <c r="D137" s="352" t="s">
        <v>184</v>
      </c>
    </row>
    <row r="138" spans="1:4" ht="15" thickBot="1">
      <c r="A138" s="351" t="s">
        <v>298</v>
      </c>
      <c r="B138" s="325" t="s">
        <v>87</v>
      </c>
      <c r="C138" s="326" t="s">
        <v>112</v>
      </c>
      <c r="D138" s="352" t="s">
        <v>184</v>
      </c>
    </row>
    <row r="139" spans="1:4" ht="15" thickBot="1">
      <c r="A139" s="351" t="s">
        <v>299</v>
      </c>
      <c r="B139" s="325" t="s">
        <v>89</v>
      </c>
      <c r="C139" s="326" t="s">
        <v>118</v>
      </c>
      <c r="D139" s="352" t="s">
        <v>184</v>
      </c>
    </row>
    <row r="140" spans="1:4" ht="15" thickBot="1">
      <c r="A140" s="351" t="s">
        <v>300</v>
      </c>
      <c r="B140" s="325" t="s">
        <v>92</v>
      </c>
      <c r="C140" s="326" t="s">
        <v>128</v>
      </c>
      <c r="D140" s="352" t="s">
        <v>184</v>
      </c>
    </row>
    <row r="141" spans="1:4" ht="15" thickBot="1">
      <c r="A141" s="351" t="s">
        <v>301</v>
      </c>
      <c r="B141" s="325" t="s">
        <v>94</v>
      </c>
      <c r="C141" s="326" t="s">
        <v>94</v>
      </c>
      <c r="D141" s="352" t="s">
        <v>184</v>
      </c>
    </row>
    <row r="142" spans="1:4" ht="15" thickBot="1">
      <c r="A142" s="353" t="s">
        <v>302</v>
      </c>
      <c r="B142" s="325" t="s">
        <v>93</v>
      </c>
      <c r="C142" s="326" t="s">
        <v>124</v>
      </c>
      <c r="D142" s="352" t="s">
        <v>184</v>
      </c>
    </row>
    <row r="143" spans="1:4" ht="15" thickBot="1">
      <c r="A143" s="351" t="s">
        <v>303</v>
      </c>
      <c r="B143" s="325" t="s">
        <v>94</v>
      </c>
      <c r="C143" s="326" t="s">
        <v>94</v>
      </c>
      <c r="D143" s="352" t="s">
        <v>184</v>
      </c>
    </row>
    <row r="144" spans="1:4" ht="15" thickBot="1">
      <c r="A144" s="354" t="s">
        <v>304</v>
      </c>
      <c r="B144" s="325" t="s">
        <v>93</v>
      </c>
      <c r="C144" s="326" t="s">
        <v>128</v>
      </c>
      <c r="D144" s="352" t="s">
        <v>184</v>
      </c>
    </row>
    <row r="145" spans="1:4" ht="15" thickBot="1">
      <c r="A145" s="351" t="s">
        <v>305</v>
      </c>
      <c r="B145" s="325" t="s">
        <v>87</v>
      </c>
      <c r="C145" s="326" t="s">
        <v>112</v>
      </c>
      <c r="D145" s="352" t="s">
        <v>184</v>
      </c>
    </row>
    <row r="146" spans="1:4" ht="15" thickBot="1">
      <c r="A146" s="351" t="s">
        <v>306</v>
      </c>
      <c r="B146" s="325" t="s">
        <v>87</v>
      </c>
      <c r="C146" s="326" t="s">
        <v>112</v>
      </c>
      <c r="D146" s="352" t="s">
        <v>184</v>
      </c>
    </row>
    <row r="147" spans="1:4" ht="15" thickBot="1">
      <c r="A147" s="351" t="s">
        <v>307</v>
      </c>
      <c r="B147" s="325" t="s">
        <v>91</v>
      </c>
      <c r="C147" s="326" t="s">
        <v>117</v>
      </c>
      <c r="D147" s="352" t="s">
        <v>184</v>
      </c>
    </row>
    <row r="148" spans="1:4" ht="15" thickBot="1">
      <c r="A148" s="351" t="s">
        <v>308</v>
      </c>
      <c r="B148" s="325" t="s">
        <v>94</v>
      </c>
      <c r="C148" s="326" t="s">
        <v>94</v>
      </c>
      <c r="D148" s="352" t="s">
        <v>184</v>
      </c>
    </row>
    <row r="149" spans="1:4" ht="15" thickBot="1">
      <c r="A149" s="351" t="s">
        <v>309</v>
      </c>
      <c r="B149" s="325" t="s">
        <v>93</v>
      </c>
      <c r="C149" s="326" t="s">
        <v>122</v>
      </c>
      <c r="D149" s="352" t="s">
        <v>184</v>
      </c>
    </row>
    <row r="150" spans="1:4" ht="15" thickBot="1">
      <c r="A150" s="351" t="s">
        <v>310</v>
      </c>
      <c r="B150" s="325" t="s">
        <v>92</v>
      </c>
      <c r="C150" s="326" t="s">
        <v>113</v>
      </c>
      <c r="D150" s="352" t="s">
        <v>184</v>
      </c>
    </row>
    <row r="151" spans="1:4" ht="15" thickBot="1">
      <c r="A151" s="351" t="s">
        <v>345</v>
      </c>
      <c r="B151" s="325" t="s">
        <v>102</v>
      </c>
      <c r="C151" s="326" t="s">
        <v>9</v>
      </c>
      <c r="D151" s="352" t="s">
        <v>9</v>
      </c>
    </row>
    <row r="152" spans="1:4" ht="15" thickBot="1">
      <c r="A152" s="351" t="s">
        <v>311</v>
      </c>
      <c r="B152" s="325" t="s">
        <v>94</v>
      </c>
      <c r="C152" s="326" t="s">
        <v>94</v>
      </c>
      <c r="D152" s="352" t="s">
        <v>184</v>
      </c>
    </row>
    <row r="153" spans="1:4" ht="15" thickBot="1">
      <c r="A153" s="353" t="s">
        <v>312</v>
      </c>
      <c r="B153" s="325" t="s">
        <v>91</v>
      </c>
      <c r="C153" s="326" t="s">
        <v>109</v>
      </c>
      <c r="D153" s="352" t="s">
        <v>184</v>
      </c>
    </row>
    <row r="154" spans="1:4" ht="15" thickBot="1">
      <c r="A154" s="351" t="s">
        <v>313</v>
      </c>
      <c r="B154" s="325" t="s">
        <v>88</v>
      </c>
      <c r="C154" s="326" t="s">
        <v>111</v>
      </c>
      <c r="D154" s="352" t="s">
        <v>184</v>
      </c>
    </row>
    <row r="155" spans="1:4" ht="15" thickBot="1">
      <c r="A155" s="351" t="s">
        <v>314</v>
      </c>
      <c r="B155" s="325" t="s">
        <v>88</v>
      </c>
      <c r="C155" s="326" t="s">
        <v>110</v>
      </c>
      <c r="D155" s="352" t="s">
        <v>184</v>
      </c>
    </row>
    <row r="156" spans="1:4" ht="15" thickBot="1">
      <c r="A156" s="351" t="s">
        <v>326</v>
      </c>
      <c r="B156" s="325" t="s">
        <v>96</v>
      </c>
      <c r="C156" s="326" t="s">
        <v>7</v>
      </c>
      <c r="D156" s="352" t="s">
        <v>7</v>
      </c>
    </row>
    <row r="157" spans="1:4" ht="15" thickBot="1">
      <c r="A157" s="351" t="s">
        <v>315</v>
      </c>
      <c r="B157" s="325" t="s">
        <v>89</v>
      </c>
      <c r="C157" s="326" t="s">
        <v>118</v>
      </c>
      <c r="D157" s="352" t="s">
        <v>184</v>
      </c>
    </row>
    <row r="158" spans="1:4" ht="15" thickBot="1">
      <c r="A158" s="351" t="s">
        <v>316</v>
      </c>
      <c r="B158" s="325" t="s">
        <v>91</v>
      </c>
      <c r="C158" s="326" t="s">
        <v>109</v>
      </c>
      <c r="D158" s="352" t="s">
        <v>184</v>
      </c>
    </row>
    <row r="159" spans="1:4" ht="15" thickBot="1">
      <c r="A159" s="351" t="s">
        <v>317</v>
      </c>
      <c r="B159" s="325" t="s">
        <v>94</v>
      </c>
      <c r="C159" s="326" t="s">
        <v>94</v>
      </c>
      <c r="D159" s="352" t="s">
        <v>184</v>
      </c>
    </row>
    <row r="160" spans="1:4" ht="15" thickBot="1">
      <c r="A160" s="351" t="s">
        <v>318</v>
      </c>
      <c r="B160" s="325" t="s">
        <v>91</v>
      </c>
      <c r="C160" s="326" t="s">
        <v>114</v>
      </c>
      <c r="D160" s="352" t="s">
        <v>184</v>
      </c>
    </row>
    <row r="161" spans="1:4" ht="15" thickBot="1">
      <c r="A161" s="351" t="s">
        <v>319</v>
      </c>
      <c r="B161" s="325" t="s">
        <v>94</v>
      </c>
      <c r="C161" s="326" t="s">
        <v>94</v>
      </c>
      <c r="D161" s="352" t="s">
        <v>184</v>
      </c>
    </row>
    <row r="162" spans="1:4" ht="15" thickBot="1">
      <c r="A162" s="351" t="s">
        <v>320</v>
      </c>
      <c r="B162" s="325" t="s">
        <v>93</v>
      </c>
      <c r="C162" s="326" t="s">
        <v>124</v>
      </c>
      <c r="D162" s="352" t="s">
        <v>184</v>
      </c>
    </row>
    <row r="163" spans="1:4" ht="15" thickBot="1">
      <c r="A163" s="351" t="s">
        <v>321</v>
      </c>
      <c r="B163" s="325" t="s">
        <v>183</v>
      </c>
      <c r="C163" s="326" t="s">
        <v>115</v>
      </c>
      <c r="D163" s="352" t="s">
        <v>184</v>
      </c>
    </row>
    <row r="164" spans="1:4">
      <c r="A164"/>
      <c r="C164"/>
    </row>
    <row r="165" spans="1:4">
      <c r="A165"/>
      <c r="C165"/>
    </row>
    <row r="166" spans="1:4">
      <c r="A166"/>
      <c r="C166"/>
    </row>
    <row r="167" spans="1:4">
      <c r="A167"/>
      <c r="C167"/>
    </row>
    <row r="168" spans="1:4">
      <c r="A168"/>
      <c r="C168"/>
    </row>
    <row r="169" spans="1:4">
      <c r="A169"/>
      <c r="C169"/>
    </row>
    <row r="170" spans="1:4">
      <c r="A170"/>
      <c r="C170"/>
    </row>
    <row r="171" spans="1:4">
      <c r="A171"/>
      <c r="C171"/>
    </row>
    <row r="172" spans="1:4">
      <c r="A172"/>
      <c r="C172"/>
    </row>
    <row r="173" spans="1:4">
      <c r="A173"/>
      <c r="C173"/>
    </row>
    <row r="174" spans="1:4">
      <c r="A174"/>
      <c r="C174"/>
    </row>
    <row r="175" spans="1:4">
      <c r="A175"/>
      <c r="C175"/>
    </row>
    <row r="176" spans="1:4">
      <c r="A176"/>
      <c r="C176"/>
    </row>
    <row r="177" spans="1:3">
      <c r="A177"/>
      <c r="C177"/>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6" spans="1:3">
      <c r="A186"/>
      <c r="C186"/>
    </row>
  </sheetData>
  <autoFilter ref="A1:D186" xr:uid="{EACDD7ED-3305-455E-8E37-C44C586A7408}">
    <sortState xmlns:xlrd2="http://schemas.microsoft.com/office/spreadsheetml/2017/richdata2" ref="A2:D186">
      <sortCondition ref="A1:A186"/>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UK National CR data 2022</vt:lpstr>
      <vt:lpstr>UK Regions</vt:lpstr>
      <vt:lpstr>Census methodology</vt:lpstr>
      <vt:lpstr>Trusts HBs and regions</vt:lpstr>
      <vt:lpstr>'Census methodology'!_ftn1</vt:lpstr>
      <vt:lpstr>'Census methodology'!_ftn2</vt:lpstr>
      <vt:lpstr>'Census methodology'!_ftnref3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Burns</dc:creator>
  <cp:keywords/>
  <dc:description/>
  <cp:lastModifiedBy>Joanna Lourenco</cp:lastModifiedBy>
  <cp:revision/>
  <dcterms:created xsi:type="dcterms:W3CDTF">2023-03-15T08:50:47Z</dcterms:created>
  <dcterms:modified xsi:type="dcterms:W3CDTF">2023-06-16T09:56:56Z</dcterms:modified>
  <cp:category/>
  <cp:contentStatus/>
</cp:coreProperties>
</file>